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<sst xmlns="http://schemas.openxmlformats.org/spreadsheetml/2006/main" count="383" uniqueCount="127">
  <si>
    <t>Biblioteca Jude\ean` "Panait Istrati" Br`ila</t>
  </si>
  <si>
    <t>Nr.</t>
  </si>
  <si>
    <t xml:space="preserve">             Func\ia</t>
  </si>
  <si>
    <t>Treapta</t>
  </si>
  <si>
    <t>Salariu</t>
  </si>
  <si>
    <t>Ind.</t>
  </si>
  <si>
    <t>Spor</t>
  </si>
  <si>
    <t>Spor de</t>
  </si>
  <si>
    <t>TOTAL</t>
  </si>
  <si>
    <t>crt.</t>
  </si>
  <si>
    <t>Exec.</t>
  </si>
  <si>
    <t>Cond.</t>
  </si>
  <si>
    <t>sau</t>
  </si>
  <si>
    <t>de cond.</t>
  </si>
  <si>
    <t>de</t>
  </si>
  <si>
    <t>C.F.P.P.</t>
  </si>
  <si>
    <t>Vech.</t>
  </si>
  <si>
    <t>vechime</t>
  </si>
  <si>
    <t>Gradul</t>
  </si>
  <si>
    <t>merit</t>
  </si>
  <si>
    <t>(%)</t>
  </si>
  <si>
    <t>(lei)</t>
  </si>
  <si>
    <t>A.</t>
  </si>
  <si>
    <t>DIRECTOR. CONTABIL }EF.</t>
  </si>
  <si>
    <t>Bibliotecar</t>
  </si>
  <si>
    <t>S - IA</t>
  </si>
  <si>
    <t>Referent</t>
  </si>
  <si>
    <t>B.</t>
  </si>
  <si>
    <t>SERVICIUL RELA|II CU PUBLICUL</t>
  </si>
  <si>
    <t>S-I</t>
  </si>
  <si>
    <t>SSD-II</t>
  </si>
  <si>
    <t>M-II</t>
  </si>
  <si>
    <t>M-I</t>
  </si>
  <si>
    <t>Sociolog</t>
  </si>
  <si>
    <t>S-III</t>
  </si>
  <si>
    <t>S-II</t>
  </si>
  <si>
    <t>B4.</t>
  </si>
  <si>
    <t>FILIALE</t>
  </si>
  <si>
    <t>]ef birou</t>
  </si>
  <si>
    <t>S-IA</t>
  </si>
  <si>
    <t>D</t>
  </si>
  <si>
    <t>An.progr.</t>
  </si>
  <si>
    <t>Analist programator</t>
  </si>
  <si>
    <t>}ef birou</t>
  </si>
  <si>
    <t>SSD-I</t>
  </si>
  <si>
    <t>Operator date</t>
  </si>
  <si>
    <t>Bibliograf</t>
  </si>
  <si>
    <t>E</t>
  </si>
  <si>
    <t>F</t>
  </si>
  <si>
    <t>Administrator</t>
  </si>
  <si>
    <t>I</t>
  </si>
  <si>
    <t>Garderobier</t>
  </si>
  <si>
    <t>M</t>
  </si>
  <si>
    <t>Muncitor</t>
  </si>
  <si>
    <t>G-I</t>
  </si>
  <si>
    <t>{ngrijitor</t>
  </si>
  <si>
    <t>D I R E C T O R,</t>
  </si>
  <si>
    <t>Rodica Dr`ghici</t>
  </si>
  <si>
    <t>Tehnoredactor</t>
  </si>
  <si>
    <t>Sef birou</t>
  </si>
  <si>
    <t>Sef serviciu</t>
  </si>
  <si>
    <t>C</t>
  </si>
  <si>
    <t>B3.</t>
  </si>
  <si>
    <t xml:space="preserve">Spor </t>
  </si>
  <si>
    <t>fidelitate</t>
  </si>
  <si>
    <t xml:space="preserve"> de </t>
  </si>
  <si>
    <t>Total</t>
  </si>
  <si>
    <t>salariu</t>
  </si>
  <si>
    <t>de baz`</t>
  </si>
  <si>
    <t>conducere</t>
  </si>
  <si>
    <t>Indemniz.</t>
  </si>
  <si>
    <t>[ncadrare</t>
  </si>
  <si>
    <t>Spor toxicitate</t>
  </si>
  <si>
    <t>PL-I</t>
  </si>
  <si>
    <t>PL-II</t>
  </si>
  <si>
    <t>L. 334/2002</t>
  </si>
  <si>
    <t xml:space="preserve">  Sp. Solicit. neurops </t>
  </si>
  <si>
    <t xml:space="preserve"> L 593/2004</t>
  </si>
  <si>
    <t>Inginer de sistem</t>
  </si>
  <si>
    <t>Consilier Juridic</t>
  </si>
  <si>
    <t xml:space="preserve">            Spor repaus s`pt`m@nal</t>
  </si>
  <si>
    <t xml:space="preserve">          Spor</t>
  </si>
  <si>
    <t xml:space="preserve">           vechime</t>
  </si>
  <si>
    <t xml:space="preserve">B1.   </t>
  </si>
  <si>
    <t>}ef Serviciu</t>
  </si>
  <si>
    <t>SEC|IA {MPRUMUT PENTRU ADUL|I. {NSCRIEREA UTILIZATORILOR</t>
  </si>
  <si>
    <t>Redactor</t>
  </si>
  <si>
    <t>Muncitor calif (legator )</t>
  </si>
  <si>
    <t xml:space="preserve">                            Ore de noapte; Ore suplimentare</t>
  </si>
  <si>
    <t xml:space="preserve">     L 593/2004</t>
  </si>
  <si>
    <t>Director</t>
  </si>
  <si>
    <t>Director adj.</t>
  </si>
  <si>
    <t>Contabil ]ef</t>
  </si>
  <si>
    <t>G</t>
  </si>
  <si>
    <t>BIROU ADMINISTRATIV. LEGATORIE. {NTRE|INERE</t>
  </si>
  <si>
    <t>COMPARTIMENT REFERIN|E ELECTRONICE SI INTERNET</t>
  </si>
  <si>
    <t>D2</t>
  </si>
  <si>
    <t>PL-IA</t>
  </si>
  <si>
    <t>}ef serviciu</t>
  </si>
  <si>
    <t>SERVICIUL AUTOMATIZAREA PRELUCRARII INFORMA|IILOR</t>
  </si>
  <si>
    <t>COMPARTIMENT AUTOMATIZARE</t>
  </si>
  <si>
    <t>D3</t>
  </si>
  <si>
    <t xml:space="preserve">                                               01.01. 2007</t>
  </si>
  <si>
    <t>}ofer</t>
  </si>
  <si>
    <t>BIROU FOND TRADI|IONAL. COLEC|II SPECIALE. DEPOZIT LEGAL</t>
  </si>
  <si>
    <t>S I</t>
  </si>
  <si>
    <t>S</t>
  </si>
  <si>
    <t>M-IA</t>
  </si>
  <si>
    <t xml:space="preserve">                          S T A T  D E  F U N C | I I</t>
  </si>
  <si>
    <t xml:space="preserve">                                               PE ANUL 2007</t>
  </si>
  <si>
    <t>COMPARTIMENT  PRELUCRAREA  DOCUMENTELOR }I INFORMA|IILOR</t>
  </si>
  <si>
    <t>confiden\ialitate</t>
  </si>
  <si>
    <t xml:space="preserve"> SEC|IA SALA DE LECTUR~. DEPOZIT GENERAL.</t>
  </si>
  <si>
    <t>SERVICIUL DEZVOLTAREA PRELUCRAREA SI ORGANIZAREA DOCUMENTELOR }I INFORMA|IILOR</t>
  </si>
  <si>
    <t>BIROU ACHIZI|II - EVIDEN|A PUBLICA|IILOR</t>
  </si>
  <si>
    <t>COMPARTIMENT TEHNOREDACTARE }I MULTIPLICARE DIGITAL~</t>
  </si>
  <si>
    <t xml:space="preserve"> SECTIA {MPRUMUT PENTRU COPII }I TINERET. MEDIATECA. CENTRUL CULTURAL AMERICAN</t>
  </si>
  <si>
    <t>Muncitor calif (legator)</t>
  </si>
  <si>
    <t>B2,</t>
  </si>
  <si>
    <t>D1,</t>
  </si>
  <si>
    <t>E1</t>
  </si>
  <si>
    <t>E2</t>
  </si>
  <si>
    <t>E3</t>
  </si>
  <si>
    <t>H</t>
  </si>
  <si>
    <t>COMPARTIMENTUL JURIDIC</t>
  </si>
  <si>
    <t>COMPARTIMENTUL FINANCIAR - CONTABILITATE. RESURSE UMANE. SECRETARIAT.</t>
  </si>
  <si>
    <t>BIROU PROIECTE CULTURALE. MARKETING. PUBLICITATE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</si>
</sst>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2"/>
      <name val="TimesRomanR"/>
      <family val="0"/>
    </font>
    <font>
      <sz val="10"/>
      <name val="TimesRomanR"/>
      <family val="0"/>
    </font>
    <font>
      <b/>
      <sz val="10"/>
      <name val="TimesRomanR"/>
      <family val="0"/>
    </font>
    <font>
      <b/>
      <i/>
      <sz val="12"/>
      <name val="TimesRomanR"/>
      <family val="0"/>
    </font>
    <font>
      <sz val="12"/>
      <name val="TimesRomanR"/>
      <family val="0"/>
    </font>
    <font>
      <b/>
      <i/>
      <sz val="10"/>
      <name val="TimesRomanR"/>
      <family val="0"/>
    </font>
    <font>
      <sz val="11"/>
      <name val="TimesRomanR"/>
      <family val="0"/>
    </font>
    <font>
      <b/>
      <sz val="11"/>
      <name val="TimesRomanR"/>
      <family val="0"/>
    </font>
    <font>
      <b/>
      <sz val="10"/>
      <name val="Arial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RomanR"/>
      <family val="0"/>
    </font>
    <font>
      <sz val="10"/>
      <color indexed="12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9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8" xfId="0" applyFont="1" applyBorder="1" applyAlignment="1">
      <alignment/>
    </xf>
    <xf numFmtId="0" fontId="13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3" xfId="0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workbookViewId="0" topLeftCell="A94">
      <selection activeCell="T15" sqref="T15"/>
    </sheetView>
  </sheetViews>
  <sheetFormatPr defaultColWidth="9.140625" defaultRowHeight="12.75"/>
  <cols>
    <col min="1" max="1" width="4.421875" style="0" customWidth="1"/>
    <col min="2" max="2" width="11.28125" style="0" hidden="1" customWidth="1"/>
    <col min="3" max="3" width="12.57421875" style="2" customWidth="1"/>
    <col min="4" max="4" width="10.7109375" style="42" customWidth="1"/>
    <col min="5" max="5" width="8.00390625" style="42" customWidth="1"/>
    <col min="6" max="6" width="0.13671875" style="42" hidden="1" customWidth="1"/>
    <col min="7" max="8" width="8.140625" style="42" customWidth="1"/>
    <col min="9" max="9" width="7.00390625" style="42" customWidth="1"/>
    <col min="10" max="10" width="4.57421875" style="42" customWidth="1"/>
    <col min="11" max="11" width="12.140625" style="42" customWidth="1"/>
    <col min="12" max="12" width="3.28125" style="42" customWidth="1"/>
    <col min="13" max="13" width="9.7109375" style="42" customWidth="1"/>
    <col min="14" max="14" width="8.00390625" style="42" customWidth="1"/>
    <col min="15" max="15" width="7.8515625" style="82" customWidth="1"/>
    <col min="16" max="16" width="7.140625" style="42" customWidth="1"/>
    <col min="17" max="17" width="5.28125" style="42" customWidth="1"/>
    <col min="18" max="18" width="7.8515625" style="42" customWidth="1"/>
    <col min="19" max="19" width="4.8515625" style="42" customWidth="1"/>
    <col min="20" max="20" width="8.8515625" style="42" customWidth="1"/>
  </cols>
  <sheetData>
    <row r="1" spans="1:20" ht="15">
      <c r="A1" s="1" t="s">
        <v>0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76"/>
      <c r="Q1" s="3"/>
      <c r="R1" s="4"/>
      <c r="S1" s="4"/>
      <c r="T1" s="4"/>
    </row>
    <row r="2" spans="1:20" ht="15">
      <c r="A2" s="5"/>
      <c r="B2" s="5"/>
      <c r="C2" s="5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4"/>
      <c r="P2" s="39"/>
      <c r="Q2" s="3"/>
      <c r="R2" s="3"/>
      <c r="S2" s="3"/>
      <c r="T2" s="3"/>
    </row>
    <row r="3" spans="1:20" ht="15">
      <c r="A3" s="7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6"/>
      <c r="P3" s="76"/>
      <c r="Q3" s="3"/>
      <c r="R3" s="3"/>
      <c r="S3" s="3"/>
      <c r="T3" s="3"/>
    </row>
    <row r="4" spans="1:20" ht="12.75">
      <c r="A4" s="2"/>
      <c r="B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3"/>
      <c r="S4" s="3"/>
      <c r="T4" s="3"/>
    </row>
    <row r="5" spans="1:20" ht="12.75">
      <c r="A5" s="2"/>
      <c r="B5" s="2"/>
      <c r="D5" s="3"/>
      <c r="E5" s="3"/>
      <c r="F5" s="68"/>
      <c r="G5" s="68"/>
      <c r="H5" s="68"/>
      <c r="I5" s="3"/>
      <c r="J5" s="68"/>
      <c r="K5" s="68"/>
      <c r="L5" s="68"/>
      <c r="M5" s="68"/>
      <c r="N5" s="68"/>
      <c r="O5" s="4"/>
      <c r="P5" s="3"/>
      <c r="Q5" s="3"/>
      <c r="R5" s="3"/>
      <c r="S5" s="3"/>
      <c r="T5" s="3"/>
    </row>
    <row r="6" spans="1:20" ht="15">
      <c r="A6" s="2"/>
      <c r="B6" s="2"/>
      <c r="D6" s="3"/>
      <c r="E6" s="9"/>
      <c r="F6" s="4"/>
      <c r="G6" s="4"/>
      <c r="H6" s="83" t="s">
        <v>108</v>
      </c>
      <c r="I6" s="4"/>
      <c r="J6" s="4"/>
      <c r="K6" s="4"/>
      <c r="L6" s="4"/>
      <c r="M6" s="4"/>
      <c r="N6" s="4"/>
      <c r="O6" s="4"/>
      <c r="P6" s="3"/>
      <c r="Q6" s="3"/>
      <c r="R6" s="3"/>
      <c r="S6" s="3"/>
      <c r="T6" s="3"/>
    </row>
    <row r="7" spans="1:20" ht="22.5" customHeight="1">
      <c r="A7" s="2"/>
      <c r="B7" s="2"/>
      <c r="D7" s="3"/>
      <c r="E7" s="8"/>
      <c r="F7" s="84" t="s">
        <v>102</v>
      </c>
      <c r="G7" s="84" t="s">
        <v>109</v>
      </c>
      <c r="H7" s="3"/>
      <c r="I7" s="83"/>
      <c r="J7" s="83"/>
      <c r="K7" s="3"/>
      <c r="L7" s="3"/>
      <c r="M7" s="83"/>
      <c r="N7" s="3"/>
      <c r="O7" s="4"/>
      <c r="P7" s="76"/>
      <c r="Q7" s="3"/>
      <c r="R7" s="4"/>
      <c r="S7" s="4"/>
      <c r="T7" s="4"/>
    </row>
    <row r="8" spans="1:20" ht="15">
      <c r="A8" s="2"/>
      <c r="B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76"/>
      <c r="Q8" s="3"/>
      <c r="R8" s="3"/>
      <c r="S8" s="3"/>
      <c r="T8" s="3"/>
    </row>
    <row r="9" spans="1:20" ht="14.25">
      <c r="A9" s="2"/>
      <c r="B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9"/>
      <c r="Q9" s="3"/>
      <c r="R9" s="3"/>
      <c r="S9" s="3"/>
      <c r="T9" s="3"/>
    </row>
    <row r="10" spans="1:20" ht="12.75">
      <c r="A10" s="2"/>
      <c r="B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3"/>
      <c r="Q10" s="3"/>
      <c r="R10" s="3"/>
      <c r="S10" s="3"/>
      <c r="T10" s="3"/>
    </row>
    <row r="11" spans="1:20" ht="13.5" thickBot="1">
      <c r="A11" s="2"/>
      <c r="B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3"/>
      <c r="R11" s="33"/>
      <c r="S11" s="33"/>
      <c r="T11" s="33"/>
    </row>
    <row r="12" spans="1:20" ht="13.5" thickBot="1">
      <c r="A12" s="11" t="s">
        <v>1</v>
      </c>
      <c r="B12" s="62"/>
      <c r="C12" s="12" t="s">
        <v>2</v>
      </c>
      <c r="D12" s="13"/>
      <c r="E12" s="14" t="s">
        <v>3</v>
      </c>
      <c r="F12" s="15" t="s">
        <v>4</v>
      </c>
      <c r="G12" s="15" t="s">
        <v>4</v>
      </c>
      <c r="H12" s="15" t="s">
        <v>70</v>
      </c>
      <c r="I12" s="62" t="s">
        <v>4</v>
      </c>
      <c r="J12" s="65" t="s">
        <v>76</v>
      </c>
      <c r="K12" s="14"/>
      <c r="L12" s="65" t="s">
        <v>72</v>
      </c>
      <c r="M12" s="15"/>
      <c r="N12" s="15" t="s">
        <v>63</v>
      </c>
      <c r="O12" s="15" t="s">
        <v>66</v>
      </c>
      <c r="P12" s="62" t="s">
        <v>6</v>
      </c>
      <c r="Q12" s="62" t="s">
        <v>81</v>
      </c>
      <c r="R12" s="133"/>
      <c r="S12" s="62"/>
      <c r="T12" s="159" t="s">
        <v>6</v>
      </c>
    </row>
    <row r="13" spans="1:20" ht="13.5" thickBot="1">
      <c r="A13" s="16" t="s">
        <v>9</v>
      </c>
      <c r="B13" s="17"/>
      <c r="C13" s="15" t="s">
        <v>10</v>
      </c>
      <c r="D13" s="15" t="s">
        <v>11</v>
      </c>
      <c r="E13" s="17" t="s">
        <v>12</v>
      </c>
      <c r="F13" s="17" t="s">
        <v>65</v>
      </c>
      <c r="G13" s="17" t="s">
        <v>65</v>
      </c>
      <c r="H13" s="17" t="s">
        <v>14</v>
      </c>
      <c r="I13" s="63" t="s">
        <v>14</v>
      </c>
      <c r="J13" s="66" t="s">
        <v>89</v>
      </c>
      <c r="K13" s="64"/>
      <c r="L13" s="66" t="s">
        <v>75</v>
      </c>
      <c r="M13" s="19"/>
      <c r="N13" s="56" t="s">
        <v>64</v>
      </c>
      <c r="O13" s="17" t="s">
        <v>67</v>
      </c>
      <c r="P13" s="63" t="s">
        <v>15</v>
      </c>
      <c r="Q13" s="92" t="s">
        <v>82</v>
      </c>
      <c r="R13" s="101"/>
      <c r="S13" s="160" t="s">
        <v>111</v>
      </c>
      <c r="T13" s="112"/>
    </row>
    <row r="14" spans="1:20" ht="13.5" thickBot="1">
      <c r="A14" s="16"/>
      <c r="B14" s="17"/>
      <c r="C14" s="16"/>
      <c r="D14" s="17"/>
      <c r="E14" s="17" t="s">
        <v>18</v>
      </c>
      <c r="F14" s="17" t="s">
        <v>71</v>
      </c>
      <c r="G14" s="17" t="s">
        <v>71</v>
      </c>
      <c r="H14" s="17" t="s">
        <v>69</v>
      </c>
      <c r="I14" s="17" t="s">
        <v>19</v>
      </c>
      <c r="J14" s="17" t="s">
        <v>20</v>
      </c>
      <c r="K14" s="17" t="s">
        <v>21</v>
      </c>
      <c r="L14" s="17" t="s">
        <v>20</v>
      </c>
      <c r="M14" s="17" t="s">
        <v>21</v>
      </c>
      <c r="N14" s="56">
        <v>0.15</v>
      </c>
      <c r="O14" s="17" t="s">
        <v>68</v>
      </c>
      <c r="P14" s="99">
        <v>0.25</v>
      </c>
      <c r="Q14" s="15" t="s">
        <v>20</v>
      </c>
      <c r="R14" s="62" t="s">
        <v>21</v>
      </c>
      <c r="S14" s="161" t="s">
        <v>20</v>
      </c>
      <c r="T14" s="161" t="s">
        <v>21</v>
      </c>
    </row>
    <row r="15" spans="1:20" ht="13.5" thickBot="1">
      <c r="A15" s="113" t="s">
        <v>22</v>
      </c>
      <c r="B15" s="114"/>
      <c r="C15" s="114" t="s">
        <v>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115"/>
      <c r="Q15" s="115"/>
      <c r="R15" s="117"/>
      <c r="S15" s="158"/>
      <c r="T15" s="158"/>
    </row>
    <row r="16" spans="1:20" ht="12.75">
      <c r="A16" s="121">
        <v>1</v>
      </c>
      <c r="B16" s="54"/>
      <c r="C16" s="48" t="s">
        <v>24</v>
      </c>
      <c r="D16" s="55" t="s">
        <v>90</v>
      </c>
      <c r="E16" s="55" t="s">
        <v>25</v>
      </c>
      <c r="F16" s="77">
        <v>1067</v>
      </c>
      <c r="G16" s="77">
        <v>1121</v>
      </c>
      <c r="H16" s="69">
        <f>G16*0.5</f>
        <v>560.5</v>
      </c>
      <c r="I16" s="69">
        <v>0</v>
      </c>
      <c r="J16" s="69">
        <v>20</v>
      </c>
      <c r="K16" s="69">
        <f>(G16++H16+I16)*J16/100</f>
        <v>336.3</v>
      </c>
      <c r="L16" s="69">
        <v>0</v>
      </c>
      <c r="M16" s="69">
        <f>(G16+H16+I16+K16)*L16/100</f>
        <v>0</v>
      </c>
      <c r="N16" s="69">
        <f>(G16+H16+I16+K16+M16)*15/100</f>
        <v>302.67</v>
      </c>
      <c r="O16" s="77">
        <f>G16+H16+I16+K16+M16+N16</f>
        <v>2320.47</v>
      </c>
      <c r="P16" s="69">
        <v>0</v>
      </c>
      <c r="Q16" s="25">
        <v>25</v>
      </c>
      <c r="R16" s="69">
        <f>O16*Q16/100</f>
        <v>580.1175</v>
      </c>
      <c r="S16" s="152">
        <v>0</v>
      </c>
      <c r="T16" s="150">
        <v>0</v>
      </c>
    </row>
    <row r="17" spans="1:20" ht="12.75">
      <c r="A17" s="118">
        <v>2</v>
      </c>
      <c r="B17" s="94"/>
      <c r="C17" s="89" t="s">
        <v>24</v>
      </c>
      <c r="D17" s="95" t="s">
        <v>91</v>
      </c>
      <c r="E17" s="95" t="s">
        <v>25</v>
      </c>
      <c r="F17" s="78">
        <v>1067</v>
      </c>
      <c r="G17" s="78">
        <v>1121</v>
      </c>
      <c r="H17" s="70">
        <f>G17*0.4</f>
        <v>448.40000000000003</v>
      </c>
      <c r="I17" s="70">
        <f>G17*15/100</f>
        <v>168.15</v>
      </c>
      <c r="J17" s="70">
        <v>20</v>
      </c>
      <c r="K17" s="70">
        <f>(G17++H17+I17)*J17/100</f>
        <v>347.51</v>
      </c>
      <c r="L17" s="70">
        <v>3</v>
      </c>
      <c r="M17" s="70">
        <f>(G17+H17+I17+K17)*L17/100</f>
        <v>62.551800000000014</v>
      </c>
      <c r="N17" s="70">
        <f>(G17+H17+I17+K17+M17)*15/100</f>
        <v>322.1417700000001</v>
      </c>
      <c r="O17" s="78">
        <f>G17+H17+I17+K17+M17+N17</f>
        <v>2469.7535700000008</v>
      </c>
      <c r="P17" s="70">
        <v>0</v>
      </c>
      <c r="Q17" s="21">
        <v>20</v>
      </c>
      <c r="R17" s="70">
        <f>O17*Q17/100</f>
        <v>493.9507140000002</v>
      </c>
      <c r="S17" s="153">
        <v>0</v>
      </c>
      <c r="T17" s="169">
        <v>0</v>
      </c>
    </row>
    <row r="18" spans="1:20" ht="13.5" thickBot="1">
      <c r="A18" s="122">
        <v>3</v>
      </c>
      <c r="B18" s="103"/>
      <c r="C18" s="90" t="s">
        <v>26</v>
      </c>
      <c r="D18" s="104" t="s">
        <v>92</v>
      </c>
      <c r="E18" s="104" t="s">
        <v>97</v>
      </c>
      <c r="F18" s="79">
        <v>658</v>
      </c>
      <c r="G18" s="79">
        <f>F18*5%+F18</f>
        <v>690.9</v>
      </c>
      <c r="H18" s="71">
        <f>G18*0.4</f>
        <v>276.36</v>
      </c>
      <c r="I18" s="71">
        <v>0</v>
      </c>
      <c r="J18" s="71">
        <v>25</v>
      </c>
      <c r="K18" s="71">
        <f>(G18++H18+I18)*J18/100</f>
        <v>241.815</v>
      </c>
      <c r="L18" s="71">
        <v>0</v>
      </c>
      <c r="M18" s="71">
        <f>(G18+H18+I18+K18)*L18/100</f>
        <v>0</v>
      </c>
      <c r="N18" s="71">
        <f>(G18+H18+I18+K18+M18)*15/100</f>
        <v>181.36125</v>
      </c>
      <c r="O18" s="79">
        <f>G18+H18+I18+K18+M18+N18</f>
        <v>1390.43625</v>
      </c>
      <c r="P18" s="71">
        <f>O18*25%</f>
        <v>347.6090625</v>
      </c>
      <c r="Q18" s="45">
        <v>25</v>
      </c>
      <c r="R18" s="71">
        <f>O18*Q18/100</f>
        <v>347.6090625</v>
      </c>
      <c r="S18" s="154">
        <v>0</v>
      </c>
      <c r="T18" s="170">
        <v>0</v>
      </c>
    </row>
    <row r="19" spans="1:20" ht="13.5" thickBot="1">
      <c r="A19" s="53" t="s">
        <v>27</v>
      </c>
      <c r="B19" s="27"/>
      <c r="C19" s="27" t="s">
        <v>28</v>
      </c>
      <c r="D19" s="28"/>
      <c r="E19" s="28"/>
      <c r="F19" s="61"/>
      <c r="G19" s="61"/>
      <c r="H19" s="28"/>
      <c r="I19" s="28"/>
      <c r="J19" s="28"/>
      <c r="K19" s="28"/>
      <c r="L19" s="28"/>
      <c r="M19" s="28"/>
      <c r="N19" s="61"/>
      <c r="O19" s="28"/>
      <c r="P19" s="28"/>
      <c r="Q19" s="28"/>
      <c r="R19" s="28"/>
      <c r="S19" s="28"/>
      <c r="T19" s="112"/>
    </row>
    <row r="20" spans="1:20" s="96" customFormat="1" ht="13.5" thickBot="1">
      <c r="A20" s="50">
        <v>4</v>
      </c>
      <c r="B20" s="151"/>
      <c r="C20" s="145" t="s">
        <v>24</v>
      </c>
      <c r="D20" s="52" t="s">
        <v>84</v>
      </c>
      <c r="E20" s="139" t="s">
        <v>39</v>
      </c>
      <c r="F20" s="80">
        <v>1067</v>
      </c>
      <c r="G20" s="80">
        <f>F20*5%+F20+1</f>
        <v>1121.35</v>
      </c>
      <c r="H20" s="72">
        <f>G20*0.3</f>
        <v>336.405</v>
      </c>
      <c r="I20" s="139">
        <v>0</v>
      </c>
      <c r="J20" s="72">
        <v>20</v>
      </c>
      <c r="K20" s="72">
        <f>(G20++H20+I20)*J20/100</f>
        <v>291.551</v>
      </c>
      <c r="L20" s="72">
        <v>5</v>
      </c>
      <c r="M20" s="72">
        <f>(G20+H20+I20+K20)*L20/100</f>
        <v>87.46529999999998</v>
      </c>
      <c r="N20" s="72">
        <v>0</v>
      </c>
      <c r="O20" s="80">
        <f>G20+H20+I20+K20+M20+N20</f>
        <v>1836.7712999999999</v>
      </c>
      <c r="P20" s="139">
        <v>0</v>
      </c>
      <c r="Q20" s="139">
        <v>15</v>
      </c>
      <c r="R20" s="72">
        <f>O20*Q20/100</f>
        <v>275.515695</v>
      </c>
      <c r="S20" s="155"/>
      <c r="T20" s="167"/>
    </row>
    <row r="21" spans="1:20" ht="13.5" thickBot="1">
      <c r="A21" s="53" t="s">
        <v>83</v>
      </c>
      <c r="B21" s="27"/>
      <c r="C21" s="27" t="s">
        <v>85</v>
      </c>
      <c r="D21" s="33"/>
      <c r="E21" s="33"/>
      <c r="F21" s="106"/>
      <c r="G21" s="106"/>
      <c r="H21" s="33"/>
      <c r="I21" s="33"/>
      <c r="J21" s="29"/>
      <c r="K21" s="29"/>
      <c r="L21" s="29"/>
      <c r="M21" s="29"/>
      <c r="N21" s="61"/>
      <c r="O21" s="28"/>
      <c r="P21" s="33"/>
      <c r="Q21" s="33"/>
      <c r="R21" s="29"/>
      <c r="S21" s="29"/>
      <c r="T21" s="171"/>
    </row>
    <row r="22" spans="1:20" ht="12.75">
      <c r="A22" s="54">
        <v>5</v>
      </c>
      <c r="B22" s="48"/>
      <c r="C22" s="48" t="s">
        <v>24</v>
      </c>
      <c r="D22" s="55" t="s">
        <v>43</v>
      </c>
      <c r="E22" s="55" t="s">
        <v>29</v>
      </c>
      <c r="F22" s="77">
        <v>734</v>
      </c>
      <c r="G22" s="77">
        <f>F22*5%+F22</f>
        <v>770.7</v>
      </c>
      <c r="H22" s="69">
        <f>G22*0.25</f>
        <v>192.675</v>
      </c>
      <c r="I22" s="25">
        <v>0</v>
      </c>
      <c r="J22" s="69">
        <v>15</v>
      </c>
      <c r="K22" s="69">
        <f aca="true" t="shared" si="0" ref="K22:K31">(G22++H22+I22)*J22/100</f>
        <v>144.50625</v>
      </c>
      <c r="L22" s="69">
        <v>10</v>
      </c>
      <c r="M22" s="69">
        <f aca="true" t="shared" si="1" ref="M22:M31">(G22+H22+I22+K22)*L22/100</f>
        <v>110.788125</v>
      </c>
      <c r="N22" s="69">
        <f>(G22+H22+I22+K22+M22)*15/100</f>
        <v>182.80040624999998</v>
      </c>
      <c r="O22" s="77">
        <f aca="true" t="shared" si="2" ref="O22:O31">G22+H22+I22+K22+M22+N22</f>
        <v>1401.4697812499999</v>
      </c>
      <c r="P22" s="25">
        <v>0</v>
      </c>
      <c r="Q22" s="25">
        <v>20</v>
      </c>
      <c r="R22" s="69">
        <f aca="true" t="shared" si="3" ref="R22:R31">O22*Q22/100</f>
        <v>280.29395624999995</v>
      </c>
      <c r="S22" s="152">
        <v>0</v>
      </c>
      <c r="T22" s="150">
        <v>0</v>
      </c>
    </row>
    <row r="23" spans="1:20" ht="12.75">
      <c r="A23" s="22">
        <v>6</v>
      </c>
      <c r="B23" s="20"/>
      <c r="C23" s="20" t="s">
        <v>24</v>
      </c>
      <c r="D23" s="21"/>
      <c r="E23" s="21" t="s">
        <v>30</v>
      </c>
      <c r="F23" s="78">
        <v>654</v>
      </c>
      <c r="G23" s="78">
        <v>688</v>
      </c>
      <c r="H23" s="21">
        <v>0</v>
      </c>
      <c r="I23" s="70">
        <v>0</v>
      </c>
      <c r="J23" s="70">
        <v>15</v>
      </c>
      <c r="K23" s="70">
        <f t="shared" si="0"/>
        <v>103.2</v>
      </c>
      <c r="L23" s="70">
        <v>10</v>
      </c>
      <c r="M23" s="70">
        <f t="shared" si="1"/>
        <v>79.12</v>
      </c>
      <c r="N23" s="70">
        <f aca="true" t="shared" si="4" ref="N23:N31">(G23+H23+I23+K23+M23)*15/100</f>
        <v>130.548</v>
      </c>
      <c r="O23" s="78">
        <f t="shared" si="2"/>
        <v>1000.868</v>
      </c>
      <c r="P23" s="70">
        <v>0</v>
      </c>
      <c r="Q23" s="21">
        <v>20</v>
      </c>
      <c r="R23" s="70">
        <f t="shared" si="3"/>
        <v>200.1736</v>
      </c>
      <c r="S23" s="153">
        <v>0</v>
      </c>
      <c r="T23" s="169">
        <v>0</v>
      </c>
    </row>
    <row r="24" spans="1:20" ht="12.75">
      <c r="A24" s="22">
        <v>7</v>
      </c>
      <c r="B24" s="20"/>
      <c r="C24" s="20" t="s">
        <v>24</v>
      </c>
      <c r="D24" s="21"/>
      <c r="E24" s="21" t="s">
        <v>30</v>
      </c>
      <c r="F24" s="78">
        <v>642</v>
      </c>
      <c r="G24" s="78">
        <v>688</v>
      </c>
      <c r="H24" s="21">
        <v>0</v>
      </c>
      <c r="I24" s="21">
        <v>0</v>
      </c>
      <c r="J24" s="70">
        <v>15</v>
      </c>
      <c r="K24" s="70">
        <f t="shared" si="0"/>
        <v>103.2</v>
      </c>
      <c r="L24" s="70">
        <v>10</v>
      </c>
      <c r="M24" s="70">
        <f t="shared" si="1"/>
        <v>79.12</v>
      </c>
      <c r="N24" s="70">
        <f t="shared" si="4"/>
        <v>130.548</v>
      </c>
      <c r="O24" s="78">
        <f t="shared" si="2"/>
        <v>1000.868</v>
      </c>
      <c r="P24" s="21">
        <v>0</v>
      </c>
      <c r="Q24" s="21">
        <v>20</v>
      </c>
      <c r="R24" s="70">
        <f t="shared" si="3"/>
        <v>200.1736</v>
      </c>
      <c r="S24" s="153">
        <v>0</v>
      </c>
      <c r="T24" s="169">
        <v>0</v>
      </c>
    </row>
    <row r="25" spans="1:20" ht="12.75">
      <c r="A25" s="22">
        <v>8</v>
      </c>
      <c r="B25" s="20"/>
      <c r="C25" s="20" t="s">
        <v>24</v>
      </c>
      <c r="D25" s="21"/>
      <c r="E25" s="21" t="s">
        <v>30</v>
      </c>
      <c r="F25" s="78">
        <v>617</v>
      </c>
      <c r="G25" s="78">
        <v>688</v>
      </c>
      <c r="H25" s="21">
        <v>0</v>
      </c>
      <c r="I25" s="70">
        <v>0</v>
      </c>
      <c r="J25" s="70">
        <v>15</v>
      </c>
      <c r="K25" s="70">
        <f t="shared" si="0"/>
        <v>103.2</v>
      </c>
      <c r="L25" s="70">
        <v>10</v>
      </c>
      <c r="M25" s="70">
        <f t="shared" si="1"/>
        <v>79.12</v>
      </c>
      <c r="N25" s="70">
        <v>0</v>
      </c>
      <c r="O25" s="78">
        <f t="shared" si="2"/>
        <v>870.32</v>
      </c>
      <c r="P25" s="70">
        <v>0</v>
      </c>
      <c r="Q25" s="21">
        <v>10</v>
      </c>
      <c r="R25" s="70">
        <f t="shared" si="3"/>
        <v>87.03200000000001</v>
      </c>
      <c r="S25" s="70">
        <v>0</v>
      </c>
      <c r="T25" s="169">
        <v>0</v>
      </c>
    </row>
    <row r="26" spans="1:20" ht="12.75">
      <c r="A26" s="22">
        <v>9</v>
      </c>
      <c r="B26" s="20"/>
      <c r="C26" s="20" t="s">
        <v>24</v>
      </c>
      <c r="D26" s="21"/>
      <c r="E26" s="21" t="s">
        <v>32</v>
      </c>
      <c r="F26" s="78">
        <v>574</v>
      </c>
      <c r="G26" s="78">
        <v>603</v>
      </c>
      <c r="H26" s="21">
        <v>0</v>
      </c>
      <c r="I26" s="21">
        <v>0</v>
      </c>
      <c r="J26" s="70">
        <v>15</v>
      </c>
      <c r="K26" s="70">
        <f t="shared" si="0"/>
        <v>90.45</v>
      </c>
      <c r="L26" s="70">
        <v>10</v>
      </c>
      <c r="M26" s="70">
        <f t="shared" si="1"/>
        <v>69.345</v>
      </c>
      <c r="N26" s="70">
        <f t="shared" si="4"/>
        <v>114.41925</v>
      </c>
      <c r="O26" s="78">
        <f t="shared" si="2"/>
        <v>877.2142500000001</v>
      </c>
      <c r="P26" s="21">
        <v>0</v>
      </c>
      <c r="Q26" s="21">
        <v>20</v>
      </c>
      <c r="R26" s="70">
        <f t="shared" si="3"/>
        <v>175.44285000000002</v>
      </c>
      <c r="S26" s="153">
        <v>0</v>
      </c>
      <c r="T26" s="169">
        <v>0</v>
      </c>
    </row>
    <row r="27" spans="1:20" ht="12.75">
      <c r="A27" s="22">
        <v>10</v>
      </c>
      <c r="B27" s="20"/>
      <c r="C27" s="20" t="s">
        <v>24</v>
      </c>
      <c r="D27" s="21"/>
      <c r="E27" s="21" t="s">
        <v>32</v>
      </c>
      <c r="F27" s="78">
        <v>574</v>
      </c>
      <c r="G27" s="78">
        <v>603</v>
      </c>
      <c r="H27" s="21">
        <v>0</v>
      </c>
      <c r="I27" s="21">
        <v>0</v>
      </c>
      <c r="J27" s="70">
        <v>15</v>
      </c>
      <c r="K27" s="70">
        <f t="shared" si="0"/>
        <v>90.45</v>
      </c>
      <c r="L27" s="70">
        <v>10</v>
      </c>
      <c r="M27" s="70">
        <f t="shared" si="1"/>
        <v>69.345</v>
      </c>
      <c r="N27" s="70">
        <f t="shared" si="4"/>
        <v>114.41925</v>
      </c>
      <c r="O27" s="78">
        <f t="shared" si="2"/>
        <v>877.2142500000001</v>
      </c>
      <c r="P27" s="21">
        <v>0</v>
      </c>
      <c r="Q27" s="21">
        <v>25</v>
      </c>
      <c r="R27" s="70">
        <f t="shared" si="3"/>
        <v>219.30356250000006</v>
      </c>
      <c r="S27" s="153">
        <v>0</v>
      </c>
      <c r="T27" s="169">
        <v>0</v>
      </c>
    </row>
    <row r="28" spans="1:20" ht="12.75">
      <c r="A28" s="22">
        <v>11</v>
      </c>
      <c r="B28" s="20"/>
      <c r="C28" s="20" t="s">
        <v>24</v>
      </c>
      <c r="D28" s="21"/>
      <c r="E28" s="21" t="s">
        <v>32</v>
      </c>
      <c r="F28" s="78">
        <v>574</v>
      </c>
      <c r="G28" s="78">
        <f>F28*5%+F28</f>
        <v>602.7</v>
      </c>
      <c r="H28" s="21">
        <v>0</v>
      </c>
      <c r="I28" s="21">
        <v>0</v>
      </c>
      <c r="J28" s="70">
        <v>15</v>
      </c>
      <c r="K28" s="70">
        <f t="shared" si="0"/>
        <v>90.405</v>
      </c>
      <c r="L28" s="70">
        <v>10</v>
      </c>
      <c r="M28" s="70">
        <f t="shared" si="1"/>
        <v>69.3105</v>
      </c>
      <c r="N28" s="70">
        <f t="shared" si="4"/>
        <v>114.36232500000001</v>
      </c>
      <c r="O28" s="78">
        <f t="shared" si="2"/>
        <v>876.7778250000001</v>
      </c>
      <c r="P28" s="21">
        <v>0</v>
      </c>
      <c r="Q28" s="21">
        <v>20</v>
      </c>
      <c r="R28" s="70">
        <f t="shared" si="3"/>
        <v>175.355565</v>
      </c>
      <c r="S28" s="153">
        <v>0</v>
      </c>
      <c r="T28" s="169">
        <v>0</v>
      </c>
    </row>
    <row r="29" spans="1:20" ht="12.75">
      <c r="A29" s="22">
        <v>12</v>
      </c>
      <c r="B29" s="20"/>
      <c r="C29" s="20" t="s">
        <v>24</v>
      </c>
      <c r="D29" s="21"/>
      <c r="E29" s="21" t="s">
        <v>32</v>
      </c>
      <c r="F29" s="78">
        <v>574</v>
      </c>
      <c r="G29" s="78">
        <f>F29*5%+F29</f>
        <v>602.7</v>
      </c>
      <c r="H29" s="21">
        <v>0</v>
      </c>
      <c r="I29" s="21">
        <v>0</v>
      </c>
      <c r="J29" s="70">
        <v>15</v>
      </c>
      <c r="K29" s="70">
        <f t="shared" si="0"/>
        <v>90.405</v>
      </c>
      <c r="L29" s="70">
        <v>10</v>
      </c>
      <c r="M29" s="70">
        <f t="shared" si="1"/>
        <v>69.3105</v>
      </c>
      <c r="N29" s="70">
        <f t="shared" si="4"/>
        <v>114.36232500000001</v>
      </c>
      <c r="O29" s="78">
        <f t="shared" si="2"/>
        <v>876.7778250000001</v>
      </c>
      <c r="P29" s="21">
        <v>0</v>
      </c>
      <c r="Q29" s="21">
        <v>20</v>
      </c>
      <c r="R29" s="70">
        <f t="shared" si="3"/>
        <v>175.355565</v>
      </c>
      <c r="S29" s="153">
        <v>0</v>
      </c>
      <c r="T29" s="169">
        <v>0</v>
      </c>
    </row>
    <row r="30" spans="1:20" ht="12.75">
      <c r="A30" s="22">
        <v>13</v>
      </c>
      <c r="B30" s="20"/>
      <c r="C30" s="20" t="s">
        <v>24</v>
      </c>
      <c r="D30" s="21"/>
      <c r="E30" s="21" t="s">
        <v>31</v>
      </c>
      <c r="F30" s="78">
        <v>535</v>
      </c>
      <c r="G30" s="78">
        <v>562</v>
      </c>
      <c r="H30" s="21">
        <v>0</v>
      </c>
      <c r="I30" s="21">
        <v>0</v>
      </c>
      <c r="J30" s="70">
        <v>10</v>
      </c>
      <c r="K30" s="70">
        <f t="shared" si="0"/>
        <v>56.2</v>
      </c>
      <c r="L30" s="70">
        <v>10</v>
      </c>
      <c r="M30" s="70">
        <f t="shared" si="1"/>
        <v>61.82</v>
      </c>
      <c r="N30" s="70">
        <f t="shared" si="4"/>
        <v>102.00300000000001</v>
      </c>
      <c r="O30" s="78">
        <f t="shared" si="2"/>
        <v>782.0230000000001</v>
      </c>
      <c r="P30" s="21">
        <v>0</v>
      </c>
      <c r="Q30" s="21">
        <v>20</v>
      </c>
      <c r="R30" s="70">
        <f t="shared" si="3"/>
        <v>156.40460000000002</v>
      </c>
      <c r="S30" s="153">
        <v>0</v>
      </c>
      <c r="T30" s="169">
        <v>0</v>
      </c>
    </row>
    <row r="31" spans="1:20" ht="13.5" thickBot="1">
      <c r="A31" s="31">
        <v>14</v>
      </c>
      <c r="B31" s="32"/>
      <c r="C31" s="32" t="s">
        <v>24</v>
      </c>
      <c r="D31" s="45"/>
      <c r="E31" s="45" t="s">
        <v>31</v>
      </c>
      <c r="F31" s="79">
        <v>535</v>
      </c>
      <c r="G31" s="79">
        <f>F31*5%+F31</f>
        <v>561.75</v>
      </c>
      <c r="H31" s="45">
        <v>0</v>
      </c>
      <c r="I31" s="45">
        <v>0</v>
      </c>
      <c r="J31" s="71">
        <v>10</v>
      </c>
      <c r="K31" s="71">
        <f t="shared" si="0"/>
        <v>56.175</v>
      </c>
      <c r="L31" s="71">
        <v>5</v>
      </c>
      <c r="M31" s="71">
        <f t="shared" si="1"/>
        <v>30.89625</v>
      </c>
      <c r="N31" s="71">
        <f t="shared" si="4"/>
        <v>97.32318749999999</v>
      </c>
      <c r="O31" s="79">
        <f t="shared" si="2"/>
        <v>746.1444375</v>
      </c>
      <c r="P31" s="45">
        <v>0</v>
      </c>
      <c r="Q31" s="45">
        <v>15</v>
      </c>
      <c r="R31" s="71">
        <f t="shared" si="3"/>
        <v>111.921665625</v>
      </c>
      <c r="S31" s="154">
        <v>0</v>
      </c>
      <c r="T31" s="170">
        <v>0</v>
      </c>
    </row>
    <row r="32" spans="1:20" ht="13.5" thickBot="1">
      <c r="A32" s="93"/>
      <c r="B32" s="123"/>
      <c r="C32" s="124" t="s">
        <v>8</v>
      </c>
      <c r="D32" s="125"/>
      <c r="E32" s="125"/>
      <c r="F32" s="126">
        <f>SUM(F16:F31)</f>
        <v>9872</v>
      </c>
      <c r="G32" s="126">
        <f>SUM(G16:G31)</f>
        <v>10424.1</v>
      </c>
      <c r="H32" s="126">
        <f>SUM(H16:H31)</f>
        <v>1814.3400000000001</v>
      </c>
      <c r="I32" s="126">
        <f>SUM(I16:I31)</f>
        <v>168.15</v>
      </c>
      <c r="J32" s="126"/>
      <c r="K32" s="126">
        <f>SUM(K16:K31)</f>
        <v>2145.3672500000002</v>
      </c>
      <c r="L32" s="126"/>
      <c r="M32" s="126">
        <f>SUM(M16:M31)</f>
        <v>868.1924750000002</v>
      </c>
      <c r="N32" s="126">
        <f>SUM(N16:N31)</f>
        <v>1906.95876375</v>
      </c>
      <c r="O32" s="126">
        <f>SUM(O16:O31)</f>
        <v>17327.108488750004</v>
      </c>
      <c r="P32" s="126">
        <f>SUM(P16:P31)</f>
        <v>347.6090625</v>
      </c>
      <c r="Q32" s="126"/>
      <c r="R32" s="126">
        <f>SUM(R16:R31)</f>
        <v>3478.649935875</v>
      </c>
      <c r="S32" s="126"/>
      <c r="T32" s="183">
        <f>SUM(T16:T31)</f>
        <v>0</v>
      </c>
    </row>
    <row r="33" spans="1:20" ht="12.75">
      <c r="A33" s="27"/>
      <c r="B33" s="27"/>
      <c r="C33" s="27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61"/>
      <c r="P33" s="29"/>
      <c r="Q33" s="33"/>
      <c r="R33" s="29"/>
      <c r="S33" s="29"/>
      <c r="T33" s="29"/>
    </row>
    <row r="34" spans="1:20" ht="12.75">
      <c r="A34" s="27"/>
      <c r="B34" s="27"/>
      <c r="C34" s="27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61"/>
      <c r="P34" s="29"/>
      <c r="Q34" s="33"/>
      <c r="R34" s="29"/>
      <c r="S34" s="29"/>
      <c r="T34" s="29"/>
    </row>
    <row r="35" spans="1:20" ht="12.75">
      <c r="A35" s="27"/>
      <c r="B35" s="27"/>
      <c r="C35" s="27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61"/>
      <c r="P35" s="29"/>
      <c r="Q35" s="33"/>
      <c r="R35" s="29"/>
      <c r="S35" s="29"/>
      <c r="T35" s="29"/>
    </row>
    <row r="36" spans="1:20" ht="13.5" thickBot="1">
      <c r="A36" s="27"/>
      <c r="B36" s="27"/>
      <c r="C36" s="27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61"/>
      <c r="P36" s="29"/>
      <c r="Q36" s="33"/>
      <c r="R36" s="29"/>
      <c r="S36" s="29"/>
      <c r="T36" s="29"/>
    </row>
    <row r="37" spans="1:20" ht="13.5" thickBot="1">
      <c r="A37" s="11" t="s">
        <v>1</v>
      </c>
      <c r="B37" s="62"/>
      <c r="C37" s="12" t="s">
        <v>2</v>
      </c>
      <c r="D37" s="13"/>
      <c r="E37" s="14" t="s">
        <v>3</v>
      </c>
      <c r="F37" s="15" t="s">
        <v>4</v>
      </c>
      <c r="G37" s="15" t="s">
        <v>4</v>
      </c>
      <c r="H37" s="15" t="s">
        <v>5</v>
      </c>
      <c r="I37" s="15" t="s">
        <v>4</v>
      </c>
      <c r="J37" s="65" t="s">
        <v>76</v>
      </c>
      <c r="K37" s="14"/>
      <c r="L37" s="65" t="s">
        <v>72</v>
      </c>
      <c r="M37" s="15"/>
      <c r="N37" s="15" t="s">
        <v>63</v>
      </c>
      <c r="O37" s="15" t="s">
        <v>66</v>
      </c>
      <c r="P37" s="15" t="s">
        <v>6</v>
      </c>
      <c r="Q37" s="15"/>
      <c r="R37" s="15" t="s">
        <v>7</v>
      </c>
      <c r="S37" s="62"/>
      <c r="T37" s="159" t="s">
        <v>6</v>
      </c>
    </row>
    <row r="38" spans="1:20" ht="13.5" thickBot="1">
      <c r="A38" s="16" t="s">
        <v>9</v>
      </c>
      <c r="B38" s="17"/>
      <c r="C38" s="15" t="s">
        <v>10</v>
      </c>
      <c r="D38" s="15" t="s">
        <v>11</v>
      </c>
      <c r="E38" s="17" t="s">
        <v>12</v>
      </c>
      <c r="F38" s="17" t="s">
        <v>65</v>
      </c>
      <c r="G38" s="17" t="s">
        <v>65</v>
      </c>
      <c r="H38" s="17" t="s">
        <v>13</v>
      </c>
      <c r="I38" s="17" t="s">
        <v>14</v>
      </c>
      <c r="J38" s="66" t="s">
        <v>77</v>
      </c>
      <c r="K38" s="64"/>
      <c r="L38" s="66" t="s">
        <v>75</v>
      </c>
      <c r="M38" s="19"/>
      <c r="N38" s="56" t="s">
        <v>64</v>
      </c>
      <c r="O38" s="17" t="s">
        <v>67</v>
      </c>
      <c r="P38" s="17" t="s">
        <v>15</v>
      </c>
      <c r="Q38" s="17" t="s">
        <v>16</v>
      </c>
      <c r="R38" s="17" t="s">
        <v>17</v>
      </c>
      <c r="S38" s="160" t="s">
        <v>111</v>
      </c>
      <c r="T38" s="112"/>
    </row>
    <row r="39" spans="1:20" ht="13.5" thickBot="1">
      <c r="A39" s="18"/>
      <c r="B39" s="17"/>
      <c r="C39" s="18"/>
      <c r="D39" s="19"/>
      <c r="E39" s="19" t="s">
        <v>18</v>
      </c>
      <c r="F39" s="19" t="s">
        <v>71</v>
      </c>
      <c r="G39" s="19" t="s">
        <v>71</v>
      </c>
      <c r="H39" s="19"/>
      <c r="I39" s="19" t="s">
        <v>19</v>
      </c>
      <c r="J39" s="19" t="s">
        <v>20</v>
      </c>
      <c r="K39" s="19" t="s">
        <v>21</v>
      </c>
      <c r="L39" s="19" t="s">
        <v>20</v>
      </c>
      <c r="M39" s="19" t="s">
        <v>21</v>
      </c>
      <c r="N39" s="67">
        <v>0.15</v>
      </c>
      <c r="O39" s="19" t="s">
        <v>68</v>
      </c>
      <c r="P39" s="67">
        <v>0.25</v>
      </c>
      <c r="Q39" s="19" t="s">
        <v>20</v>
      </c>
      <c r="R39" s="19"/>
      <c r="S39" s="161" t="s">
        <v>20</v>
      </c>
      <c r="T39" s="161" t="s">
        <v>21</v>
      </c>
    </row>
    <row r="40" spans="1:20" ht="14.25" thickBot="1" thickTop="1">
      <c r="A40" s="178" t="s">
        <v>118</v>
      </c>
      <c r="B40" s="43"/>
      <c r="C40" s="43" t="s">
        <v>116</v>
      </c>
      <c r="D40" s="44"/>
      <c r="E40" s="44"/>
      <c r="F40" s="44"/>
      <c r="G40" s="44"/>
      <c r="H40" s="44"/>
      <c r="I40" s="44"/>
      <c r="J40" s="29"/>
      <c r="K40" s="44"/>
      <c r="L40" s="29"/>
      <c r="M40" s="44"/>
      <c r="N40" s="44"/>
      <c r="O40" s="44"/>
      <c r="P40" s="44"/>
      <c r="Q40" s="44"/>
      <c r="R40" s="85"/>
      <c r="S40" s="29"/>
      <c r="T40" s="171"/>
    </row>
    <row r="41" spans="1:20" ht="12.75">
      <c r="A41" s="23">
        <v>15</v>
      </c>
      <c r="B41" s="142"/>
      <c r="C41" s="24" t="s">
        <v>24</v>
      </c>
      <c r="D41" s="25" t="s">
        <v>43</v>
      </c>
      <c r="E41" s="25" t="s">
        <v>29</v>
      </c>
      <c r="F41" s="77">
        <v>734</v>
      </c>
      <c r="G41" s="77">
        <f>F41*5%+F41</f>
        <v>770.7</v>
      </c>
      <c r="H41" s="69">
        <f>G41*0.25</f>
        <v>192.675</v>
      </c>
      <c r="I41" s="25">
        <v>0</v>
      </c>
      <c r="J41" s="69">
        <v>15</v>
      </c>
      <c r="K41" s="69">
        <f aca="true" t="shared" si="5" ref="K41:K48">(G41++H41+I41)*J41/100</f>
        <v>144.50625</v>
      </c>
      <c r="L41" s="69">
        <v>8</v>
      </c>
      <c r="M41" s="69">
        <f aca="true" t="shared" si="6" ref="M41:M48">(G41+H41+I41+K41)*L41/100</f>
        <v>88.6305</v>
      </c>
      <c r="N41" s="69">
        <v>0</v>
      </c>
      <c r="O41" s="77">
        <f aca="true" t="shared" si="7" ref="O41:O48">G41+H41+I41+K41+M41+N41</f>
        <v>1196.51175</v>
      </c>
      <c r="P41" s="25">
        <v>0</v>
      </c>
      <c r="Q41" s="25">
        <v>10</v>
      </c>
      <c r="R41" s="69">
        <f aca="true" t="shared" si="8" ref="R41:R48">O41*Q41/100</f>
        <v>119.65117499999998</v>
      </c>
      <c r="S41" s="69">
        <v>0</v>
      </c>
      <c r="T41" s="150">
        <v>0</v>
      </c>
    </row>
    <row r="42" spans="1:20" ht="12.75">
      <c r="A42" s="22">
        <v>16</v>
      </c>
      <c r="B42" s="20"/>
      <c r="C42" s="20" t="s">
        <v>24</v>
      </c>
      <c r="D42" s="21"/>
      <c r="E42" s="21" t="s">
        <v>29</v>
      </c>
      <c r="F42" s="78">
        <v>734</v>
      </c>
      <c r="G42" s="78">
        <f>F42*5%+F42</f>
        <v>770.7</v>
      </c>
      <c r="H42" s="21">
        <v>0</v>
      </c>
      <c r="I42" s="70">
        <v>0</v>
      </c>
      <c r="J42" s="70">
        <v>15</v>
      </c>
      <c r="K42" s="70">
        <f t="shared" si="5"/>
        <v>115.605</v>
      </c>
      <c r="L42" s="70">
        <v>8</v>
      </c>
      <c r="M42" s="70">
        <f t="shared" si="6"/>
        <v>70.90440000000001</v>
      </c>
      <c r="N42" s="70">
        <f>(G42+H42+I42+K42+M42)*15/100</f>
        <v>143.58141</v>
      </c>
      <c r="O42" s="78">
        <f t="shared" si="7"/>
        <v>1100.79081</v>
      </c>
      <c r="P42" s="70">
        <v>0</v>
      </c>
      <c r="Q42" s="21">
        <v>20</v>
      </c>
      <c r="R42" s="70">
        <f t="shared" si="8"/>
        <v>220.158162</v>
      </c>
      <c r="S42" s="70">
        <v>0</v>
      </c>
      <c r="T42" s="169">
        <v>0</v>
      </c>
    </row>
    <row r="43" spans="1:20" s="74" customFormat="1" ht="12.75">
      <c r="A43" s="58">
        <v>17</v>
      </c>
      <c r="B43" s="59"/>
      <c r="C43" s="184" t="s">
        <v>24</v>
      </c>
      <c r="D43" s="60"/>
      <c r="E43" s="60" t="s">
        <v>29</v>
      </c>
      <c r="F43" s="86">
        <v>734</v>
      </c>
      <c r="G43" s="78">
        <f>F43*5%+F43</f>
        <v>770.7</v>
      </c>
      <c r="H43" s="60">
        <v>0</v>
      </c>
      <c r="I43" s="60">
        <v>0</v>
      </c>
      <c r="J43" s="86">
        <v>15</v>
      </c>
      <c r="K43" s="70">
        <f>(G43++H43+I43)*J43/100</f>
        <v>115.605</v>
      </c>
      <c r="L43" s="86">
        <v>5</v>
      </c>
      <c r="M43" s="70">
        <f>(G43+H43+I43+K43)*L43/100</f>
        <v>44.315250000000006</v>
      </c>
      <c r="N43" s="86">
        <v>0</v>
      </c>
      <c r="O43" s="78">
        <f>G43+H43+I43+K43+M43+N43</f>
        <v>930.62025</v>
      </c>
      <c r="P43" s="60">
        <v>0</v>
      </c>
      <c r="Q43" s="60">
        <v>15</v>
      </c>
      <c r="R43" s="70">
        <f>O43*Q43/100</f>
        <v>139.5930375</v>
      </c>
      <c r="S43" s="70">
        <v>0</v>
      </c>
      <c r="T43" s="169">
        <v>0</v>
      </c>
    </row>
    <row r="44" spans="1:20" ht="12.75">
      <c r="A44" s="22">
        <v>18</v>
      </c>
      <c r="B44" s="20"/>
      <c r="C44" s="20" t="s">
        <v>24</v>
      </c>
      <c r="D44" s="21"/>
      <c r="E44" s="21" t="s">
        <v>35</v>
      </c>
      <c r="F44" s="78">
        <v>667</v>
      </c>
      <c r="G44" s="78">
        <v>701</v>
      </c>
      <c r="H44" s="21">
        <v>0</v>
      </c>
      <c r="I44" s="21">
        <v>0</v>
      </c>
      <c r="J44" s="70">
        <v>10</v>
      </c>
      <c r="K44" s="70">
        <f t="shared" si="5"/>
        <v>70.1</v>
      </c>
      <c r="L44" s="70">
        <v>8</v>
      </c>
      <c r="M44" s="70">
        <f t="shared" si="6"/>
        <v>61.688</v>
      </c>
      <c r="N44" s="70">
        <v>0</v>
      </c>
      <c r="O44" s="78">
        <f t="shared" si="7"/>
        <v>832.788</v>
      </c>
      <c r="P44" s="21">
        <v>0</v>
      </c>
      <c r="Q44" s="21">
        <v>20</v>
      </c>
      <c r="R44" s="70">
        <f t="shared" si="8"/>
        <v>166.5576</v>
      </c>
      <c r="S44" s="70">
        <v>0</v>
      </c>
      <c r="T44" s="169">
        <v>0</v>
      </c>
    </row>
    <row r="45" spans="1:20" ht="12.75">
      <c r="A45" s="22">
        <v>19</v>
      </c>
      <c r="B45" s="20"/>
      <c r="C45" s="20" t="s">
        <v>24</v>
      </c>
      <c r="D45" s="21"/>
      <c r="E45" s="21" t="s">
        <v>35</v>
      </c>
      <c r="F45" s="78">
        <v>667</v>
      </c>
      <c r="G45" s="78">
        <v>701</v>
      </c>
      <c r="H45" s="21">
        <v>0</v>
      </c>
      <c r="I45" s="70">
        <v>0</v>
      </c>
      <c r="J45" s="70">
        <v>10</v>
      </c>
      <c r="K45" s="70">
        <f t="shared" si="5"/>
        <v>70.1</v>
      </c>
      <c r="L45" s="70">
        <v>8</v>
      </c>
      <c r="M45" s="70">
        <f t="shared" si="6"/>
        <v>61.688</v>
      </c>
      <c r="N45" s="70">
        <v>0</v>
      </c>
      <c r="O45" s="78">
        <f t="shared" si="7"/>
        <v>832.788</v>
      </c>
      <c r="P45" s="70">
        <v>0</v>
      </c>
      <c r="Q45" s="21">
        <v>10</v>
      </c>
      <c r="R45" s="70">
        <f t="shared" si="8"/>
        <v>83.2788</v>
      </c>
      <c r="S45" s="70">
        <v>0</v>
      </c>
      <c r="T45" s="169">
        <v>0</v>
      </c>
    </row>
    <row r="46" spans="1:20" ht="12.75">
      <c r="A46" s="22">
        <v>20</v>
      </c>
      <c r="B46" s="20"/>
      <c r="C46" s="20" t="s">
        <v>24</v>
      </c>
      <c r="D46" s="21"/>
      <c r="E46" s="21" t="s">
        <v>32</v>
      </c>
      <c r="F46" s="78">
        <v>535</v>
      </c>
      <c r="G46" s="78">
        <v>603</v>
      </c>
      <c r="H46" s="70">
        <v>0</v>
      </c>
      <c r="I46" s="70">
        <v>0</v>
      </c>
      <c r="J46" s="70">
        <v>15</v>
      </c>
      <c r="K46" s="70">
        <f>(G46++H46+I46)*J46/100</f>
        <v>90.45</v>
      </c>
      <c r="L46" s="70">
        <v>8</v>
      </c>
      <c r="M46" s="70">
        <f>(G46+H46+I46+K46)*L46/100</f>
        <v>55.476000000000006</v>
      </c>
      <c r="N46" s="70">
        <f>(G46+H46+I46+K46+M46)*15/100</f>
        <v>112.33890000000001</v>
      </c>
      <c r="O46" s="78">
        <f>G46+H46+I46+K46+M46+N46</f>
        <v>861.2649</v>
      </c>
      <c r="P46" s="70">
        <v>0</v>
      </c>
      <c r="Q46" s="21">
        <v>25</v>
      </c>
      <c r="R46" s="70">
        <f>O46*Q46/100</f>
        <v>215.316225</v>
      </c>
      <c r="S46" s="70">
        <v>0</v>
      </c>
      <c r="T46" s="169">
        <v>0</v>
      </c>
    </row>
    <row r="47" spans="1:20" ht="12.75">
      <c r="A47" s="58">
        <v>21</v>
      </c>
      <c r="B47" s="147"/>
      <c r="C47" s="59" t="s">
        <v>24</v>
      </c>
      <c r="D47" s="60"/>
      <c r="E47" s="60" t="s">
        <v>31</v>
      </c>
      <c r="F47" s="78">
        <v>535</v>
      </c>
      <c r="G47" s="78">
        <f>F47*5%+F47</f>
        <v>561.75</v>
      </c>
      <c r="H47" s="60">
        <v>0</v>
      </c>
      <c r="I47" s="86">
        <v>0</v>
      </c>
      <c r="J47" s="86">
        <v>10</v>
      </c>
      <c r="K47" s="70">
        <f>(G47++H47+I47)*J47/100</f>
        <v>56.175</v>
      </c>
      <c r="L47" s="86">
        <v>8</v>
      </c>
      <c r="M47" s="70">
        <f>(G47+H47+I47+K47)*L47/100</f>
        <v>49.434</v>
      </c>
      <c r="N47" s="70">
        <f>(G47+H47+I47+K47+M47)*15/100</f>
        <v>100.10384999999998</v>
      </c>
      <c r="O47" s="78">
        <f>G47+H47+I47+K47+M47+N47</f>
        <v>767.4628499999999</v>
      </c>
      <c r="P47" s="60">
        <v>0</v>
      </c>
      <c r="Q47" s="60">
        <v>10</v>
      </c>
      <c r="R47" s="70">
        <f>O47*Q47/100</f>
        <v>76.74628499999999</v>
      </c>
      <c r="S47" s="70">
        <v>0</v>
      </c>
      <c r="T47" s="169">
        <v>0</v>
      </c>
    </row>
    <row r="48" spans="1:20" ht="13.5" thickBot="1">
      <c r="A48" s="31">
        <v>22</v>
      </c>
      <c r="B48" s="32"/>
      <c r="C48" s="32" t="s">
        <v>24</v>
      </c>
      <c r="D48" s="45"/>
      <c r="E48" s="45" t="s">
        <v>31</v>
      </c>
      <c r="F48" s="79">
        <v>535</v>
      </c>
      <c r="G48" s="79">
        <f>F48*5%+F48</f>
        <v>561.75</v>
      </c>
      <c r="H48" s="45">
        <v>0</v>
      </c>
      <c r="I48" s="45">
        <v>0</v>
      </c>
      <c r="J48" s="71">
        <v>10</v>
      </c>
      <c r="K48" s="71">
        <f t="shared" si="5"/>
        <v>56.175</v>
      </c>
      <c r="L48" s="71">
        <v>8</v>
      </c>
      <c r="M48" s="71">
        <f t="shared" si="6"/>
        <v>49.434</v>
      </c>
      <c r="N48" s="71">
        <v>0</v>
      </c>
      <c r="O48" s="79">
        <f t="shared" si="7"/>
        <v>667.3589999999999</v>
      </c>
      <c r="P48" s="45">
        <v>0</v>
      </c>
      <c r="Q48" s="45">
        <v>20</v>
      </c>
      <c r="R48" s="71">
        <f t="shared" si="8"/>
        <v>133.47179999999997</v>
      </c>
      <c r="S48" s="71">
        <v>0</v>
      </c>
      <c r="T48" s="170">
        <v>0</v>
      </c>
    </row>
    <row r="49" spans="1:20" ht="13.5" thickBot="1">
      <c r="A49" s="53" t="s">
        <v>62</v>
      </c>
      <c r="B49" s="27"/>
      <c r="C49" s="27" t="s">
        <v>112</v>
      </c>
      <c r="D49" s="28"/>
      <c r="E49" s="28"/>
      <c r="F49" s="28"/>
      <c r="G49" s="28"/>
      <c r="H49" s="28"/>
      <c r="I49" s="28"/>
      <c r="J49" s="29"/>
      <c r="K49" s="131"/>
      <c r="L49" s="29"/>
      <c r="M49" s="131"/>
      <c r="N49" s="28"/>
      <c r="O49" s="28"/>
      <c r="P49" s="28"/>
      <c r="Q49" s="28"/>
      <c r="R49" s="29"/>
      <c r="S49" s="29"/>
      <c r="T49" s="171"/>
    </row>
    <row r="50" spans="1:20" ht="12.75">
      <c r="A50" s="23">
        <v>23</v>
      </c>
      <c r="B50" s="24"/>
      <c r="C50" s="24" t="s">
        <v>24</v>
      </c>
      <c r="D50" s="25" t="s">
        <v>43</v>
      </c>
      <c r="E50" s="25" t="s">
        <v>39</v>
      </c>
      <c r="F50" s="77">
        <v>1067</v>
      </c>
      <c r="G50" s="77">
        <f>F50*5%+F50+1</f>
        <v>1121.35</v>
      </c>
      <c r="H50" s="69">
        <f>G50*0.25</f>
        <v>280.3375</v>
      </c>
      <c r="I50" s="69">
        <v>0</v>
      </c>
      <c r="J50" s="69">
        <v>20</v>
      </c>
      <c r="K50" s="69">
        <f aca="true" t="shared" si="9" ref="K50:K55">(G50++H50+I50)*J50/100</f>
        <v>280.3375</v>
      </c>
      <c r="L50" s="69">
        <v>5</v>
      </c>
      <c r="M50" s="69">
        <f aca="true" t="shared" si="10" ref="M50:M55">(G50+H50+I50+K50)*L50/100</f>
        <v>84.10125</v>
      </c>
      <c r="N50" s="69">
        <f>(G50+H50+I50+K50+M50)*15/100</f>
        <v>264.91893749999997</v>
      </c>
      <c r="O50" s="77">
        <f aca="true" t="shared" si="11" ref="O50:O55">G50+H50+I50+K50+M50+N50</f>
        <v>2031.0451874999999</v>
      </c>
      <c r="P50" s="69">
        <v>0</v>
      </c>
      <c r="Q50" s="25">
        <v>25</v>
      </c>
      <c r="R50" s="69">
        <f aca="true" t="shared" si="12" ref="R50:R55">O50*Q50/100</f>
        <v>507.76129687499997</v>
      </c>
      <c r="S50" s="69">
        <v>0</v>
      </c>
      <c r="T50" s="150">
        <v>0</v>
      </c>
    </row>
    <row r="51" spans="1:20" ht="12.75">
      <c r="A51" s="22">
        <v>24</v>
      </c>
      <c r="B51" s="20"/>
      <c r="C51" s="20" t="s">
        <v>24</v>
      </c>
      <c r="D51" s="21"/>
      <c r="E51" s="21" t="s">
        <v>29</v>
      </c>
      <c r="F51" s="78">
        <v>667</v>
      </c>
      <c r="G51" s="78">
        <v>771</v>
      </c>
      <c r="H51" s="21">
        <v>0</v>
      </c>
      <c r="I51" s="21">
        <v>0</v>
      </c>
      <c r="J51" s="70">
        <v>15</v>
      </c>
      <c r="K51" s="70">
        <f t="shared" si="9"/>
        <v>115.65</v>
      </c>
      <c r="L51" s="70">
        <v>5</v>
      </c>
      <c r="M51" s="70">
        <f t="shared" si="10"/>
        <v>44.3325</v>
      </c>
      <c r="N51" s="70">
        <f>(G51+H51+I51+K51+M51)*15/100</f>
        <v>139.64737499999998</v>
      </c>
      <c r="O51" s="78">
        <f t="shared" si="11"/>
        <v>1070.6298749999999</v>
      </c>
      <c r="P51" s="21">
        <v>0</v>
      </c>
      <c r="Q51" s="21">
        <v>25</v>
      </c>
      <c r="R51" s="70">
        <f t="shared" si="12"/>
        <v>267.65746874999996</v>
      </c>
      <c r="S51" s="70">
        <v>0</v>
      </c>
      <c r="T51" s="169">
        <v>0</v>
      </c>
    </row>
    <row r="52" spans="1:20" ht="12.75">
      <c r="A52" s="22">
        <v>25</v>
      </c>
      <c r="B52" s="20"/>
      <c r="C52" s="20" t="s">
        <v>24</v>
      </c>
      <c r="D52" s="21"/>
      <c r="E52" s="21" t="s">
        <v>107</v>
      </c>
      <c r="F52" s="78">
        <v>574</v>
      </c>
      <c r="G52" s="78">
        <v>688</v>
      </c>
      <c r="H52" s="21">
        <v>0</v>
      </c>
      <c r="I52" s="21">
        <v>0</v>
      </c>
      <c r="J52" s="70">
        <v>20</v>
      </c>
      <c r="K52" s="70">
        <f t="shared" si="9"/>
        <v>137.6</v>
      </c>
      <c r="L52" s="70">
        <v>12</v>
      </c>
      <c r="M52" s="70">
        <f t="shared" si="10"/>
        <v>99.072</v>
      </c>
      <c r="N52" s="70">
        <f>(G52+H52+I52+K52+M52)*15/100</f>
        <v>138.7008</v>
      </c>
      <c r="O52" s="78">
        <f t="shared" si="11"/>
        <v>1063.3728</v>
      </c>
      <c r="P52" s="21">
        <v>0</v>
      </c>
      <c r="Q52" s="21">
        <v>25</v>
      </c>
      <c r="R52" s="70">
        <f t="shared" si="12"/>
        <v>265.8432</v>
      </c>
      <c r="S52" s="70">
        <v>0</v>
      </c>
      <c r="T52" s="169">
        <v>0</v>
      </c>
    </row>
    <row r="53" spans="1:20" ht="12.75">
      <c r="A53" s="22">
        <v>26</v>
      </c>
      <c r="B53" s="146"/>
      <c r="C53" s="20" t="s">
        <v>24</v>
      </c>
      <c r="D53" s="21"/>
      <c r="E53" s="21" t="s">
        <v>32</v>
      </c>
      <c r="F53" s="78">
        <v>574</v>
      </c>
      <c r="G53" s="78">
        <v>603</v>
      </c>
      <c r="H53" s="21">
        <v>0</v>
      </c>
      <c r="I53" s="70">
        <v>0</v>
      </c>
      <c r="J53" s="70">
        <v>15</v>
      </c>
      <c r="K53" s="70">
        <f t="shared" si="9"/>
        <v>90.45</v>
      </c>
      <c r="L53" s="70">
        <v>12</v>
      </c>
      <c r="M53" s="70">
        <f t="shared" si="10"/>
        <v>83.21400000000001</v>
      </c>
      <c r="N53" s="70">
        <f>(G53+H53+I53+K53+M53)*15/100</f>
        <v>116.49960000000002</v>
      </c>
      <c r="O53" s="78">
        <f t="shared" si="11"/>
        <v>893.1636000000001</v>
      </c>
      <c r="P53" s="70">
        <v>0</v>
      </c>
      <c r="Q53" s="21">
        <v>20</v>
      </c>
      <c r="R53" s="70">
        <f t="shared" si="12"/>
        <v>178.63272</v>
      </c>
      <c r="S53" s="70">
        <v>0</v>
      </c>
      <c r="T53" s="169">
        <v>0</v>
      </c>
    </row>
    <row r="54" spans="1:20" ht="12.75">
      <c r="A54" s="22">
        <v>27</v>
      </c>
      <c r="B54" s="20"/>
      <c r="C54" s="20" t="s">
        <v>24</v>
      </c>
      <c r="D54" s="21"/>
      <c r="E54" s="21" t="s">
        <v>31</v>
      </c>
      <c r="F54" s="78">
        <v>535</v>
      </c>
      <c r="G54" s="78">
        <v>562</v>
      </c>
      <c r="H54" s="21">
        <v>0</v>
      </c>
      <c r="I54" s="21">
        <v>0</v>
      </c>
      <c r="J54" s="70">
        <v>10</v>
      </c>
      <c r="K54" s="70">
        <f t="shared" si="9"/>
        <v>56.2</v>
      </c>
      <c r="L54" s="70">
        <v>12</v>
      </c>
      <c r="M54" s="70">
        <f t="shared" si="10"/>
        <v>74.18400000000001</v>
      </c>
      <c r="N54" s="70">
        <f>(G54+H54+I54+K54+M54)*15/100</f>
        <v>103.8576</v>
      </c>
      <c r="O54" s="78">
        <f t="shared" si="11"/>
        <v>796.2416000000001</v>
      </c>
      <c r="P54" s="21">
        <v>0</v>
      </c>
      <c r="Q54" s="21">
        <v>20</v>
      </c>
      <c r="R54" s="70">
        <f t="shared" si="12"/>
        <v>159.24832000000004</v>
      </c>
      <c r="S54" s="70">
        <v>0</v>
      </c>
      <c r="T54" s="169">
        <v>0</v>
      </c>
    </row>
    <row r="55" spans="1:20" ht="13.5" thickBot="1">
      <c r="A55" s="31">
        <v>28</v>
      </c>
      <c r="B55" s="32"/>
      <c r="C55" s="32" t="s">
        <v>24</v>
      </c>
      <c r="D55" s="45"/>
      <c r="E55" s="45" t="s">
        <v>31</v>
      </c>
      <c r="F55" s="79">
        <v>535</v>
      </c>
      <c r="G55" s="79">
        <f>F55*5%+F55</f>
        <v>561.75</v>
      </c>
      <c r="H55" s="45">
        <v>0</v>
      </c>
      <c r="I55" s="45">
        <v>0</v>
      </c>
      <c r="J55" s="71">
        <v>10</v>
      </c>
      <c r="K55" s="71">
        <f t="shared" si="9"/>
        <v>56.175</v>
      </c>
      <c r="L55" s="71">
        <v>12</v>
      </c>
      <c r="M55" s="71">
        <f t="shared" si="10"/>
        <v>74.151</v>
      </c>
      <c r="N55" s="71">
        <v>0</v>
      </c>
      <c r="O55" s="79">
        <f t="shared" si="11"/>
        <v>692.0759999999999</v>
      </c>
      <c r="P55" s="45">
        <v>0</v>
      </c>
      <c r="Q55" s="45">
        <v>10</v>
      </c>
      <c r="R55" s="71">
        <f t="shared" si="12"/>
        <v>69.2076</v>
      </c>
      <c r="S55" s="71">
        <v>0</v>
      </c>
      <c r="T55" s="170">
        <v>0</v>
      </c>
    </row>
    <row r="56" spans="1:20" ht="13.5" thickBot="1">
      <c r="A56" s="53" t="s">
        <v>36</v>
      </c>
      <c r="B56" s="27"/>
      <c r="C56" s="27" t="s">
        <v>37</v>
      </c>
      <c r="D56" s="28"/>
      <c r="E56" s="28"/>
      <c r="F56" s="28"/>
      <c r="G56" s="28"/>
      <c r="H56" s="28"/>
      <c r="I56" s="28"/>
      <c r="J56" s="29"/>
      <c r="K56" s="61"/>
      <c r="L56" s="29"/>
      <c r="M56" s="61"/>
      <c r="N56" s="28"/>
      <c r="O56" s="28"/>
      <c r="P56" s="28"/>
      <c r="Q56" s="28"/>
      <c r="R56" s="29"/>
      <c r="S56" s="29"/>
      <c r="T56" s="171"/>
    </row>
    <row r="57" spans="1:20" ht="12.75">
      <c r="A57" s="23">
        <v>29</v>
      </c>
      <c r="B57" s="24"/>
      <c r="C57" s="24" t="s">
        <v>24</v>
      </c>
      <c r="D57" s="25"/>
      <c r="E57" s="25" t="s">
        <v>73</v>
      </c>
      <c r="F57" s="77">
        <v>724</v>
      </c>
      <c r="G57" s="77">
        <f>F57*5%+F57+1</f>
        <v>761.2</v>
      </c>
      <c r="H57" s="25">
        <v>0</v>
      </c>
      <c r="I57" s="25">
        <v>0</v>
      </c>
      <c r="J57" s="69">
        <v>20</v>
      </c>
      <c r="K57" s="69">
        <f>(G57++H57+I57)*J57/100</f>
        <v>152.24</v>
      </c>
      <c r="L57" s="69">
        <v>8</v>
      </c>
      <c r="M57" s="69">
        <f>(G57+H57+I57+K57)*L57/100</f>
        <v>73.07520000000001</v>
      </c>
      <c r="N57" s="69">
        <f>(G57+H57+I57+K57+M57)*15/100</f>
        <v>147.97728</v>
      </c>
      <c r="O57" s="77">
        <f>G57+H57+I57+K57+M57+N57</f>
        <v>1134.4924800000001</v>
      </c>
      <c r="P57" s="25">
        <v>0</v>
      </c>
      <c r="Q57" s="25">
        <v>25</v>
      </c>
      <c r="R57" s="69">
        <f>O57*Q57/100</f>
        <v>283.62312000000003</v>
      </c>
      <c r="S57" s="152">
        <v>0</v>
      </c>
      <c r="T57" s="150">
        <v>0</v>
      </c>
    </row>
    <row r="58" spans="1:20" ht="12.75">
      <c r="A58" s="22">
        <v>30</v>
      </c>
      <c r="B58" s="20"/>
      <c r="C58" s="20" t="s">
        <v>24</v>
      </c>
      <c r="D58" s="21"/>
      <c r="E58" s="21" t="s">
        <v>32</v>
      </c>
      <c r="F58" s="78">
        <v>574</v>
      </c>
      <c r="G58" s="78">
        <f>F58*5%+F58</f>
        <v>602.7</v>
      </c>
      <c r="H58" s="21">
        <v>0</v>
      </c>
      <c r="I58" s="21">
        <v>0</v>
      </c>
      <c r="J58" s="70">
        <v>15</v>
      </c>
      <c r="K58" s="70">
        <f>(G58++H58+I58)*J58/100</f>
        <v>90.405</v>
      </c>
      <c r="L58" s="70">
        <v>6</v>
      </c>
      <c r="M58" s="70">
        <f>(G58+H58+I58+K58)*L58/100</f>
        <v>41.5863</v>
      </c>
      <c r="N58" s="70">
        <f>(G58+H58+I58+K58+M58)*15/100</f>
        <v>110.20369500000001</v>
      </c>
      <c r="O58" s="78">
        <f>G58+H58+I58+K58+M58+N58</f>
        <v>844.8949950000001</v>
      </c>
      <c r="P58" s="21">
        <v>0</v>
      </c>
      <c r="Q58" s="21">
        <v>20</v>
      </c>
      <c r="R58" s="70">
        <f>O58*Q58/100</f>
        <v>168.97899900000004</v>
      </c>
      <c r="S58" s="153">
        <v>0</v>
      </c>
      <c r="T58" s="169">
        <v>0</v>
      </c>
    </row>
    <row r="59" spans="1:20" ht="13.5" thickBot="1">
      <c r="A59" s="31">
        <v>31</v>
      </c>
      <c r="B59" s="32"/>
      <c r="C59" s="32" t="s">
        <v>24</v>
      </c>
      <c r="D59" s="45"/>
      <c r="E59" s="45" t="s">
        <v>31</v>
      </c>
      <c r="F59" s="79">
        <v>535</v>
      </c>
      <c r="G59" s="79">
        <f>F59*5%+F59</f>
        <v>561.75</v>
      </c>
      <c r="H59" s="45">
        <v>0</v>
      </c>
      <c r="I59" s="45">
        <v>0</v>
      </c>
      <c r="J59" s="71">
        <v>10</v>
      </c>
      <c r="K59" s="71">
        <f>(G59++H59+I59)*J59/100</f>
        <v>56.175</v>
      </c>
      <c r="L59" s="71">
        <v>6</v>
      </c>
      <c r="M59" s="71">
        <f>(G59+H59+I59+K59)*L59/100</f>
        <v>37.0755</v>
      </c>
      <c r="N59" s="71">
        <f>(G59+H59+I59+K59+M59)*15/100</f>
        <v>98.250075</v>
      </c>
      <c r="O59" s="79">
        <f>G59+H59+I59+K59+M59+N59</f>
        <v>753.250575</v>
      </c>
      <c r="P59" s="45">
        <v>0</v>
      </c>
      <c r="Q59" s="45">
        <v>20</v>
      </c>
      <c r="R59" s="71">
        <f>O59*Q59/100</f>
        <v>150.650115</v>
      </c>
      <c r="S59" s="154">
        <v>0</v>
      </c>
      <c r="T59" s="170">
        <v>0</v>
      </c>
    </row>
    <row r="60" spans="1:20" s="96" customFormat="1" ht="13.5" thickBot="1">
      <c r="A60" s="109" t="s">
        <v>61</v>
      </c>
      <c r="B60" s="105"/>
      <c r="C60" s="105" t="s">
        <v>126</v>
      </c>
      <c r="D60" s="110"/>
      <c r="E60" s="110"/>
      <c r="F60" s="106"/>
      <c r="G60" s="106"/>
      <c r="H60" s="106"/>
      <c r="I60" s="110"/>
      <c r="J60" s="106"/>
      <c r="K60" s="106"/>
      <c r="L60" s="106"/>
      <c r="M60" s="106"/>
      <c r="N60" s="106"/>
      <c r="O60" s="106"/>
      <c r="P60" s="110"/>
      <c r="Q60" s="110"/>
      <c r="R60" s="106"/>
      <c r="S60" s="156"/>
      <c r="T60" s="108"/>
    </row>
    <row r="61" spans="1:20" s="74" customFormat="1" ht="12.75">
      <c r="A61" s="23">
        <v>32</v>
      </c>
      <c r="B61" s="24"/>
      <c r="C61" s="24" t="s">
        <v>24</v>
      </c>
      <c r="D61" s="25" t="s">
        <v>43</v>
      </c>
      <c r="E61" s="25" t="s">
        <v>29</v>
      </c>
      <c r="F61" s="69">
        <v>688</v>
      </c>
      <c r="G61" s="77">
        <v>771</v>
      </c>
      <c r="H61" s="69">
        <v>0</v>
      </c>
      <c r="I61" s="69">
        <f>G61*15/100</f>
        <v>115.65</v>
      </c>
      <c r="J61" s="69">
        <v>15</v>
      </c>
      <c r="K61" s="69">
        <f>(G61++H61+I61)*J61/100</f>
        <v>132.9975</v>
      </c>
      <c r="L61" s="69">
        <v>5</v>
      </c>
      <c r="M61" s="69">
        <f>(G61+H61+I61+K61)*L61/100</f>
        <v>50.982375000000005</v>
      </c>
      <c r="N61" s="69">
        <f>(G61+H61+I61+K61+M61)*15/100</f>
        <v>160.59448125</v>
      </c>
      <c r="O61" s="77">
        <f>G61+H61+I61+K61+M61+N61</f>
        <v>1231.22435625</v>
      </c>
      <c r="P61" s="25">
        <v>0</v>
      </c>
      <c r="Q61" s="25">
        <v>25</v>
      </c>
      <c r="R61" s="69">
        <f>O61*Q61/100</f>
        <v>307.8060890625</v>
      </c>
      <c r="S61" s="69">
        <v>0</v>
      </c>
      <c r="T61" s="150">
        <v>0</v>
      </c>
    </row>
    <row r="62" spans="1:20" ht="12.75">
      <c r="A62" s="22">
        <v>33</v>
      </c>
      <c r="B62" s="20"/>
      <c r="C62" s="20" t="s">
        <v>24</v>
      </c>
      <c r="D62" s="21"/>
      <c r="E62" s="21" t="s">
        <v>35</v>
      </c>
      <c r="F62" s="78">
        <v>667</v>
      </c>
      <c r="G62" s="78">
        <v>701</v>
      </c>
      <c r="H62" s="21">
        <v>0</v>
      </c>
      <c r="I62" s="70">
        <v>0</v>
      </c>
      <c r="J62" s="70">
        <v>10</v>
      </c>
      <c r="K62" s="70">
        <f>(G62++H62+I62)*J62/100</f>
        <v>70.1</v>
      </c>
      <c r="L62" s="70">
        <v>5</v>
      </c>
      <c r="M62" s="70">
        <f>(G62+H62+I62+K62)*L62/100</f>
        <v>38.555</v>
      </c>
      <c r="N62" s="70">
        <v>0</v>
      </c>
      <c r="O62" s="78">
        <f>G62+H62+I62+K62+M62+N62</f>
        <v>809.655</v>
      </c>
      <c r="P62" s="70">
        <v>0</v>
      </c>
      <c r="Q62" s="21">
        <v>10</v>
      </c>
      <c r="R62" s="70">
        <f>O62*Q62/100</f>
        <v>80.96549999999999</v>
      </c>
      <c r="S62" s="70">
        <v>0</v>
      </c>
      <c r="T62" s="169">
        <v>0</v>
      </c>
    </row>
    <row r="63" spans="1:20" ht="13.5" thickBot="1">
      <c r="A63" s="31">
        <v>34</v>
      </c>
      <c r="B63" s="32"/>
      <c r="C63" s="32" t="s">
        <v>33</v>
      </c>
      <c r="D63" s="45"/>
      <c r="E63" s="45" t="s">
        <v>106</v>
      </c>
      <c r="F63" s="79">
        <v>752</v>
      </c>
      <c r="G63" s="79">
        <v>790</v>
      </c>
      <c r="H63" s="45">
        <v>0</v>
      </c>
      <c r="I63" s="45">
        <v>0</v>
      </c>
      <c r="J63" s="71">
        <v>10</v>
      </c>
      <c r="K63" s="71">
        <f>(G63++H63+I63)*J63/100</f>
        <v>79</v>
      </c>
      <c r="L63" s="71">
        <v>5</v>
      </c>
      <c r="M63" s="71">
        <f>(G63+H63+I63+K63)*L63/100</f>
        <v>43.45</v>
      </c>
      <c r="N63" s="71">
        <v>0</v>
      </c>
      <c r="O63" s="79">
        <f>G63+H63+I63+K63+M63+N63</f>
        <v>912.45</v>
      </c>
      <c r="P63" s="45">
        <v>0</v>
      </c>
      <c r="Q63" s="45">
        <v>5</v>
      </c>
      <c r="R63" s="71">
        <f>O63*Q63/100</f>
        <v>45.6225</v>
      </c>
      <c r="S63" s="71">
        <v>0</v>
      </c>
      <c r="T63" s="170">
        <v>0</v>
      </c>
    </row>
    <row r="64" spans="1:20" ht="13.5" thickBot="1">
      <c r="A64" s="93" t="s">
        <v>40</v>
      </c>
      <c r="B64" s="119"/>
      <c r="C64" s="100" t="s">
        <v>113</v>
      </c>
      <c r="D64" s="10"/>
      <c r="E64" s="10"/>
      <c r="F64" s="102"/>
      <c r="G64" s="102"/>
      <c r="H64" s="10"/>
      <c r="I64" s="10"/>
      <c r="J64" s="130"/>
      <c r="K64" s="130"/>
      <c r="L64" s="130"/>
      <c r="M64" s="130"/>
      <c r="N64" s="130"/>
      <c r="O64" s="102"/>
      <c r="P64" s="10"/>
      <c r="Q64" s="10"/>
      <c r="R64" s="130"/>
      <c r="S64" s="130"/>
      <c r="T64" s="179"/>
    </row>
    <row r="65" spans="1:20" ht="13.5" thickBot="1">
      <c r="A65" s="109">
        <v>35</v>
      </c>
      <c r="B65" s="105"/>
      <c r="C65" s="105" t="s">
        <v>24</v>
      </c>
      <c r="D65" s="110" t="s">
        <v>60</v>
      </c>
      <c r="E65" s="110" t="s">
        <v>39</v>
      </c>
      <c r="F65" s="106">
        <v>1030</v>
      </c>
      <c r="G65" s="77">
        <v>1121</v>
      </c>
      <c r="H65" s="107">
        <f>G65*0.3</f>
        <v>336.3</v>
      </c>
      <c r="I65" s="98">
        <v>0</v>
      </c>
      <c r="J65" s="107">
        <v>20</v>
      </c>
      <c r="K65" s="107">
        <f>(G65++H65+I65)*J65/100</f>
        <v>291.46</v>
      </c>
      <c r="L65" s="106">
        <v>5</v>
      </c>
      <c r="M65" s="107">
        <f>(G65+H65+I65+K65)*L65/100</f>
        <v>87.43799999999999</v>
      </c>
      <c r="N65" s="91">
        <v>0</v>
      </c>
      <c r="O65" s="106">
        <f>G65+H65+I65+K65+M65+N65</f>
        <v>1836.1979999999999</v>
      </c>
      <c r="P65" s="98">
        <v>0</v>
      </c>
      <c r="Q65" s="98">
        <v>20</v>
      </c>
      <c r="R65" s="107">
        <f>O65*Q65/100</f>
        <v>367.2396</v>
      </c>
      <c r="S65" s="157">
        <v>0</v>
      </c>
      <c r="T65" s="180">
        <v>0</v>
      </c>
    </row>
    <row r="66" spans="1:20" ht="13.5" thickBot="1">
      <c r="A66" s="143" t="s">
        <v>119</v>
      </c>
      <c r="B66" s="132"/>
      <c r="C66" s="132" t="s">
        <v>110</v>
      </c>
      <c r="D66" s="133"/>
      <c r="E66" s="133"/>
      <c r="F66" s="133"/>
      <c r="G66" s="133"/>
      <c r="H66" s="133"/>
      <c r="I66" s="133"/>
      <c r="J66" s="134"/>
      <c r="K66" s="134"/>
      <c r="L66" s="134"/>
      <c r="M66" s="134"/>
      <c r="N66" s="133"/>
      <c r="O66" s="133"/>
      <c r="P66" s="133"/>
      <c r="Q66" s="133"/>
      <c r="R66" s="134"/>
      <c r="S66" s="134"/>
      <c r="T66" s="168"/>
    </row>
    <row r="67" spans="1:20" ht="12.75">
      <c r="A67" s="23">
        <v>36</v>
      </c>
      <c r="B67" s="24"/>
      <c r="C67" s="35" t="s">
        <v>46</v>
      </c>
      <c r="D67" s="25"/>
      <c r="E67" s="25" t="s">
        <v>29</v>
      </c>
      <c r="F67" s="77">
        <v>734</v>
      </c>
      <c r="G67" s="77">
        <f>F67*5%+F67</f>
        <v>770.7</v>
      </c>
      <c r="H67" s="25">
        <v>0</v>
      </c>
      <c r="I67" s="69">
        <v>0</v>
      </c>
      <c r="J67" s="69">
        <v>15</v>
      </c>
      <c r="K67" s="69">
        <f aca="true" t="shared" si="13" ref="K67:K73">(G67++H67+I67)*J67/100</f>
        <v>115.605</v>
      </c>
      <c r="L67" s="69">
        <v>5</v>
      </c>
      <c r="M67" s="69">
        <f>(G67+H67+I67+K67)*L67/100</f>
        <v>44.315250000000006</v>
      </c>
      <c r="N67" s="69">
        <f>(G67+H67+I67+K67+M67)*15/100</f>
        <v>139.5930375</v>
      </c>
      <c r="O67" s="77">
        <f aca="true" t="shared" si="14" ref="O67:O73">G67+H67+I67+K67+M67+N67</f>
        <v>1070.2132875</v>
      </c>
      <c r="P67" s="69">
        <v>0</v>
      </c>
      <c r="Q67" s="25">
        <v>15</v>
      </c>
      <c r="R67" s="69">
        <f aca="true" t="shared" si="15" ref="R67:R73">O67*Q67/100</f>
        <v>160.53199312499999</v>
      </c>
      <c r="S67" s="152">
        <v>0</v>
      </c>
      <c r="T67" s="150">
        <v>0</v>
      </c>
    </row>
    <row r="68" spans="1:20" ht="12.75">
      <c r="A68" s="22">
        <v>37</v>
      </c>
      <c r="B68" s="20"/>
      <c r="C68" s="20" t="s">
        <v>24</v>
      </c>
      <c r="D68" s="21"/>
      <c r="E68" s="21" t="s">
        <v>29</v>
      </c>
      <c r="F68" s="78">
        <v>734</v>
      </c>
      <c r="G68" s="78">
        <f>F68*5%+F68</f>
        <v>770.7</v>
      </c>
      <c r="H68" s="21">
        <v>0</v>
      </c>
      <c r="I68" s="21">
        <v>0</v>
      </c>
      <c r="J68" s="70">
        <v>15</v>
      </c>
      <c r="K68" s="70">
        <f t="shared" si="13"/>
        <v>115.605</v>
      </c>
      <c r="L68" s="70">
        <v>5</v>
      </c>
      <c r="M68" s="70">
        <f>(G68+H68+I68+K68)*L68/100</f>
        <v>44.315250000000006</v>
      </c>
      <c r="N68" s="70">
        <v>0</v>
      </c>
      <c r="O68" s="78">
        <f t="shared" si="14"/>
        <v>930.62025</v>
      </c>
      <c r="P68" s="21">
        <v>0</v>
      </c>
      <c r="Q68" s="21">
        <v>25</v>
      </c>
      <c r="R68" s="70">
        <f t="shared" si="15"/>
        <v>232.6550625</v>
      </c>
      <c r="S68" s="153">
        <v>0</v>
      </c>
      <c r="T68" s="169">
        <v>0</v>
      </c>
    </row>
    <row r="69" spans="1:20" ht="12.75">
      <c r="A69" s="22">
        <v>38</v>
      </c>
      <c r="B69" s="20"/>
      <c r="C69" s="20" t="s">
        <v>24</v>
      </c>
      <c r="D69" s="21"/>
      <c r="E69" s="21" t="s">
        <v>29</v>
      </c>
      <c r="F69" s="78">
        <v>667</v>
      </c>
      <c r="G69" s="78">
        <v>771</v>
      </c>
      <c r="H69" s="21">
        <v>0</v>
      </c>
      <c r="I69" s="21">
        <v>0</v>
      </c>
      <c r="J69" s="70">
        <v>15</v>
      </c>
      <c r="K69" s="70">
        <f t="shared" si="13"/>
        <v>115.65</v>
      </c>
      <c r="L69" s="70">
        <v>5</v>
      </c>
      <c r="M69" s="70">
        <f>(G69+H69+I69+K69)*L69/100</f>
        <v>44.3325</v>
      </c>
      <c r="N69" s="70">
        <f>(G69+H69+I69+K69+M69)*15/100</f>
        <v>139.64737499999998</v>
      </c>
      <c r="O69" s="78">
        <f t="shared" si="14"/>
        <v>1070.6298749999999</v>
      </c>
      <c r="P69" s="21">
        <v>0</v>
      </c>
      <c r="Q69" s="21">
        <v>20</v>
      </c>
      <c r="R69" s="70">
        <f t="shared" si="15"/>
        <v>214.12597499999995</v>
      </c>
      <c r="S69" s="153">
        <v>0</v>
      </c>
      <c r="T69" s="169">
        <v>0</v>
      </c>
    </row>
    <row r="70" spans="1:20" ht="12.75">
      <c r="A70" s="22">
        <v>39</v>
      </c>
      <c r="B70" s="20"/>
      <c r="C70" s="20" t="s">
        <v>24</v>
      </c>
      <c r="D70" s="21"/>
      <c r="E70" s="21" t="s">
        <v>35</v>
      </c>
      <c r="F70" s="78">
        <v>667</v>
      </c>
      <c r="G70" s="78">
        <f>F70*5%+F70+1</f>
        <v>701.35</v>
      </c>
      <c r="H70" s="21">
        <v>0</v>
      </c>
      <c r="I70" s="70">
        <v>0</v>
      </c>
      <c r="J70" s="70">
        <v>10</v>
      </c>
      <c r="K70" s="70">
        <f t="shared" si="13"/>
        <v>70.135</v>
      </c>
      <c r="L70" s="70">
        <v>5</v>
      </c>
      <c r="M70" s="70">
        <f>(G70+H70+I70+K70)*L70/100</f>
        <v>38.57425</v>
      </c>
      <c r="N70" s="78">
        <v>0</v>
      </c>
      <c r="O70" s="78">
        <f t="shared" si="14"/>
        <v>810.05925</v>
      </c>
      <c r="P70" s="21">
        <v>0</v>
      </c>
      <c r="Q70" s="21">
        <v>0</v>
      </c>
      <c r="R70" s="70">
        <f t="shared" si="15"/>
        <v>0</v>
      </c>
      <c r="S70" s="153">
        <v>0</v>
      </c>
      <c r="T70" s="169">
        <v>0</v>
      </c>
    </row>
    <row r="71" spans="1:20" ht="12.75">
      <c r="A71" s="22">
        <v>40</v>
      </c>
      <c r="B71" s="20"/>
      <c r="C71" s="20" t="s">
        <v>24</v>
      </c>
      <c r="D71" s="21"/>
      <c r="E71" s="21" t="s">
        <v>44</v>
      </c>
      <c r="F71" s="78">
        <v>801</v>
      </c>
      <c r="G71" s="78">
        <f>F71*5%+F71+1</f>
        <v>842.05</v>
      </c>
      <c r="H71" s="21">
        <v>0</v>
      </c>
      <c r="I71" s="70">
        <v>0</v>
      </c>
      <c r="J71" s="70">
        <v>20</v>
      </c>
      <c r="K71" s="70">
        <f t="shared" si="13"/>
        <v>168.41</v>
      </c>
      <c r="L71" s="70">
        <v>5</v>
      </c>
      <c r="M71" s="70">
        <f>(G71+H71+I71+K71)*L71/100</f>
        <v>50.522999999999996</v>
      </c>
      <c r="N71" s="70">
        <f>(G71+H71+I71+K71+M71)*15/100</f>
        <v>159.14745</v>
      </c>
      <c r="O71" s="78">
        <f t="shared" si="14"/>
        <v>1220.1304499999999</v>
      </c>
      <c r="P71" s="70">
        <v>0</v>
      </c>
      <c r="Q71" s="21">
        <v>25</v>
      </c>
      <c r="R71" s="70">
        <f t="shared" si="15"/>
        <v>305.03261249999997</v>
      </c>
      <c r="S71" s="153">
        <v>0</v>
      </c>
      <c r="T71" s="169">
        <v>0</v>
      </c>
    </row>
    <row r="72" spans="1:20" ht="12.75">
      <c r="A72" s="22">
        <v>41</v>
      </c>
      <c r="B72" s="20"/>
      <c r="C72" s="20" t="s">
        <v>24</v>
      </c>
      <c r="D72" s="21"/>
      <c r="E72" s="21" t="s">
        <v>44</v>
      </c>
      <c r="F72" s="78">
        <v>801</v>
      </c>
      <c r="G72" s="78">
        <f>F72*5%+F72+1</f>
        <v>842.05</v>
      </c>
      <c r="H72" s="21">
        <v>0</v>
      </c>
      <c r="I72" s="21">
        <v>0</v>
      </c>
      <c r="J72" s="70">
        <v>20</v>
      </c>
      <c r="K72" s="70">
        <f t="shared" si="13"/>
        <v>168.41</v>
      </c>
      <c r="L72" s="70">
        <v>5</v>
      </c>
      <c r="M72" s="70">
        <v>0</v>
      </c>
      <c r="N72" s="70">
        <f>(G72+H72+I72+K72+M72)*15/100</f>
        <v>151.569</v>
      </c>
      <c r="O72" s="78">
        <f t="shared" si="14"/>
        <v>1162.029</v>
      </c>
      <c r="P72" s="21">
        <v>0</v>
      </c>
      <c r="Q72" s="21">
        <v>25</v>
      </c>
      <c r="R72" s="70">
        <f t="shared" si="15"/>
        <v>290.50725</v>
      </c>
      <c r="S72" s="153">
        <v>0</v>
      </c>
      <c r="T72" s="169">
        <v>0</v>
      </c>
    </row>
    <row r="73" spans="1:20" ht="13.5" thickBot="1">
      <c r="A73" s="31">
        <v>42</v>
      </c>
      <c r="B73" s="32"/>
      <c r="C73" s="32" t="s">
        <v>24</v>
      </c>
      <c r="D73" s="45"/>
      <c r="E73" s="45" t="s">
        <v>32</v>
      </c>
      <c r="F73" s="79">
        <v>574</v>
      </c>
      <c r="G73" s="79">
        <f>F73*5%+F73</f>
        <v>602.7</v>
      </c>
      <c r="H73" s="45">
        <v>0</v>
      </c>
      <c r="I73" s="45">
        <v>0</v>
      </c>
      <c r="J73" s="71">
        <v>15</v>
      </c>
      <c r="K73" s="71">
        <f t="shared" si="13"/>
        <v>90.405</v>
      </c>
      <c r="L73" s="71">
        <v>5</v>
      </c>
      <c r="M73" s="71">
        <f>(G73+H73+I73+K73)*L73/100</f>
        <v>34.65525</v>
      </c>
      <c r="N73" s="71">
        <v>0</v>
      </c>
      <c r="O73" s="79">
        <f t="shared" si="14"/>
        <v>727.76025</v>
      </c>
      <c r="P73" s="45">
        <v>0</v>
      </c>
      <c r="Q73" s="45">
        <v>15</v>
      </c>
      <c r="R73" s="71">
        <f t="shared" si="15"/>
        <v>109.1640375</v>
      </c>
      <c r="S73" s="154">
        <v>0</v>
      </c>
      <c r="T73" s="170">
        <v>0</v>
      </c>
    </row>
    <row r="74" spans="1:20" ht="13.5" thickBot="1">
      <c r="A74" s="123"/>
      <c r="B74" s="100"/>
      <c r="C74" s="100"/>
      <c r="D74" s="101"/>
      <c r="E74" s="101"/>
      <c r="F74" s="181">
        <f>SUM(F41:F73)</f>
        <v>19041</v>
      </c>
      <c r="G74" s="181">
        <f>SUM(G41:G73)</f>
        <v>20356.9</v>
      </c>
      <c r="H74" s="181">
        <f>SUM(H41:H73)</f>
        <v>809.3125</v>
      </c>
      <c r="I74" s="181">
        <f>SUM(I41:I73)</f>
        <v>115.65</v>
      </c>
      <c r="J74" s="177"/>
      <c r="K74" s="181">
        <f>SUM(K41:K73)</f>
        <v>3171.7262499999997</v>
      </c>
      <c r="L74" s="177"/>
      <c r="M74" s="181">
        <f>SUM(M41:M73)</f>
        <v>1569.5027750000002</v>
      </c>
      <c r="N74" s="181">
        <f>SUM(N41:N73)</f>
        <v>2226.63086625</v>
      </c>
      <c r="O74" s="181">
        <f>SUM(O41:O73)</f>
        <v>28249.722391249994</v>
      </c>
      <c r="P74" s="181">
        <f>SUM(P41:P73)</f>
        <v>0</v>
      </c>
      <c r="Q74" s="177"/>
      <c r="R74" s="181">
        <f>SUM(R41:R73)</f>
        <v>5320.026543812499</v>
      </c>
      <c r="S74" s="181"/>
      <c r="T74" s="182">
        <f>SUM(T41:T73)</f>
        <v>0</v>
      </c>
    </row>
    <row r="75" spans="1:20" ht="13.5" thickBot="1">
      <c r="A75" s="30"/>
      <c r="B75" s="30"/>
      <c r="C75" s="30"/>
      <c r="D75" s="33"/>
      <c r="E75" s="33"/>
      <c r="F75" s="61"/>
      <c r="G75" s="61"/>
      <c r="H75" s="33"/>
      <c r="I75" s="33"/>
      <c r="J75" s="61"/>
      <c r="K75" s="61"/>
      <c r="L75" s="61"/>
      <c r="M75" s="61"/>
      <c r="N75" s="61"/>
      <c r="O75" s="28"/>
      <c r="P75" s="33"/>
      <c r="Q75" s="33"/>
      <c r="R75" s="29"/>
      <c r="S75" s="29"/>
      <c r="T75" s="29"/>
    </row>
    <row r="76" spans="1:20" ht="13.5" thickBot="1">
      <c r="A76" s="11" t="s">
        <v>1</v>
      </c>
      <c r="B76" s="62"/>
      <c r="C76" s="12" t="s">
        <v>2</v>
      </c>
      <c r="D76" s="13"/>
      <c r="E76" s="14" t="s">
        <v>3</v>
      </c>
      <c r="F76" s="15" t="s">
        <v>4</v>
      </c>
      <c r="G76" s="15" t="s">
        <v>4</v>
      </c>
      <c r="H76" s="15" t="s">
        <v>5</v>
      </c>
      <c r="I76" s="15" t="s">
        <v>4</v>
      </c>
      <c r="J76" s="65" t="s">
        <v>76</v>
      </c>
      <c r="K76" s="14"/>
      <c r="L76" s="65" t="s">
        <v>72</v>
      </c>
      <c r="M76" s="15"/>
      <c r="N76" s="15" t="s">
        <v>63</v>
      </c>
      <c r="O76" s="15" t="s">
        <v>66</v>
      </c>
      <c r="P76" s="15" t="s">
        <v>6</v>
      </c>
      <c r="Q76" s="15"/>
      <c r="R76" s="15" t="s">
        <v>7</v>
      </c>
      <c r="S76" s="62"/>
      <c r="T76" s="159" t="s">
        <v>6</v>
      </c>
    </row>
    <row r="77" spans="1:20" ht="13.5" thickBot="1">
      <c r="A77" s="16" t="s">
        <v>9</v>
      </c>
      <c r="B77" s="17"/>
      <c r="C77" s="15" t="s">
        <v>10</v>
      </c>
      <c r="D77" s="15" t="s">
        <v>11</v>
      </c>
      <c r="E77" s="17" t="s">
        <v>12</v>
      </c>
      <c r="F77" s="17" t="s">
        <v>65</v>
      </c>
      <c r="G77" s="17" t="s">
        <v>65</v>
      </c>
      <c r="H77" s="17" t="s">
        <v>13</v>
      </c>
      <c r="I77" s="17" t="s">
        <v>14</v>
      </c>
      <c r="J77" s="111" t="s">
        <v>77</v>
      </c>
      <c r="K77" s="112"/>
      <c r="L77" s="111" t="s">
        <v>75</v>
      </c>
      <c r="M77" s="17"/>
      <c r="N77" s="56" t="s">
        <v>64</v>
      </c>
      <c r="O77" s="17" t="s">
        <v>67</v>
      </c>
      <c r="P77" s="17" t="s">
        <v>15</v>
      </c>
      <c r="Q77" s="17" t="s">
        <v>16</v>
      </c>
      <c r="R77" s="17" t="s">
        <v>17</v>
      </c>
      <c r="S77" s="160" t="s">
        <v>111</v>
      </c>
      <c r="T77" s="112"/>
    </row>
    <row r="78" spans="1:20" ht="13.5" thickBot="1">
      <c r="A78" s="18"/>
      <c r="B78" s="17"/>
      <c r="C78" s="18"/>
      <c r="D78" s="19"/>
      <c r="E78" s="19" t="s">
        <v>18</v>
      </c>
      <c r="F78" s="19" t="s">
        <v>71</v>
      </c>
      <c r="G78" s="19" t="s">
        <v>71</v>
      </c>
      <c r="H78" s="19"/>
      <c r="I78" s="19" t="s">
        <v>19</v>
      </c>
      <c r="J78" s="19" t="s">
        <v>20</v>
      </c>
      <c r="K78" s="19" t="s">
        <v>21</v>
      </c>
      <c r="L78" s="19" t="s">
        <v>20</v>
      </c>
      <c r="M78" s="19" t="s">
        <v>21</v>
      </c>
      <c r="N78" s="67">
        <v>0.15</v>
      </c>
      <c r="O78" s="19" t="s">
        <v>68</v>
      </c>
      <c r="P78" s="67">
        <v>0.25</v>
      </c>
      <c r="Q78" s="19" t="s">
        <v>20</v>
      </c>
      <c r="R78" s="19"/>
      <c r="S78" s="161" t="s">
        <v>20</v>
      </c>
      <c r="T78" s="161" t="s">
        <v>21</v>
      </c>
    </row>
    <row r="79" spans="1:20" ht="13.5" thickBot="1">
      <c r="A79" s="143" t="s">
        <v>96</v>
      </c>
      <c r="B79" s="132"/>
      <c r="C79" s="136" t="s">
        <v>114</v>
      </c>
      <c r="D79" s="137"/>
      <c r="E79" s="137"/>
      <c r="F79" s="137"/>
      <c r="G79" s="137"/>
      <c r="H79" s="137"/>
      <c r="I79" s="137"/>
      <c r="J79" s="134"/>
      <c r="K79" s="137"/>
      <c r="L79" s="134"/>
      <c r="M79" s="137"/>
      <c r="N79" s="137"/>
      <c r="O79" s="133"/>
      <c r="P79" s="137"/>
      <c r="Q79" s="137"/>
      <c r="R79" s="134"/>
      <c r="S79" s="134"/>
      <c r="T79" s="168"/>
    </row>
    <row r="80" spans="1:20" ht="12.75">
      <c r="A80" s="23">
        <v>43</v>
      </c>
      <c r="B80" s="24"/>
      <c r="C80" s="24" t="s">
        <v>24</v>
      </c>
      <c r="D80" s="25" t="s">
        <v>59</v>
      </c>
      <c r="E80" s="25" t="s">
        <v>44</v>
      </c>
      <c r="F80" s="77">
        <v>801</v>
      </c>
      <c r="G80" s="77">
        <f>F80*5%+F80+1</f>
        <v>842.05</v>
      </c>
      <c r="H80" s="69">
        <f>G80*0.25</f>
        <v>210.5125</v>
      </c>
      <c r="I80" s="25">
        <v>0</v>
      </c>
      <c r="J80" s="69">
        <v>20</v>
      </c>
      <c r="K80" s="69">
        <f aca="true" t="shared" si="16" ref="K80:K85">(G80++H80+I80)*J80/100</f>
        <v>210.5125</v>
      </c>
      <c r="L80" s="69">
        <v>5</v>
      </c>
      <c r="M80" s="69">
        <f aca="true" t="shared" si="17" ref="M80:M85">(G80+H80+I80+K80)*L80/100</f>
        <v>63.15375</v>
      </c>
      <c r="N80" s="69">
        <f>(G80+H80+I80+K80+M80)*15/100</f>
        <v>198.9343125</v>
      </c>
      <c r="O80" s="77">
        <f aca="true" t="shared" si="18" ref="O80:O85">G80+H80+I80+K80+M80+N80</f>
        <v>1525.1630625</v>
      </c>
      <c r="P80" s="25">
        <v>0</v>
      </c>
      <c r="Q80" s="25">
        <v>20</v>
      </c>
      <c r="R80" s="69">
        <f aca="true" t="shared" si="19" ref="R80:R85">O80*Q80/100</f>
        <v>305.03261249999997</v>
      </c>
      <c r="S80" s="152">
        <v>0</v>
      </c>
      <c r="T80" s="150">
        <v>0</v>
      </c>
    </row>
    <row r="81" spans="1:20" ht="12.75">
      <c r="A81" s="22">
        <v>44</v>
      </c>
      <c r="B81" s="20"/>
      <c r="C81" s="20" t="s">
        <v>24</v>
      </c>
      <c r="D81" s="21"/>
      <c r="E81" s="21" t="s">
        <v>44</v>
      </c>
      <c r="F81" s="78">
        <v>801</v>
      </c>
      <c r="G81" s="78">
        <f>F81*5%+F81+1</f>
        <v>842.05</v>
      </c>
      <c r="H81" s="21">
        <v>0</v>
      </c>
      <c r="I81" s="70">
        <f>G81*15/100</f>
        <v>126.3075</v>
      </c>
      <c r="J81" s="70">
        <v>20</v>
      </c>
      <c r="K81" s="70">
        <f t="shared" si="16"/>
        <v>193.67149999999998</v>
      </c>
      <c r="L81" s="70">
        <v>5</v>
      </c>
      <c r="M81" s="70">
        <f t="shared" si="17"/>
        <v>58.10145000000001</v>
      </c>
      <c r="N81" s="70">
        <f>(G81+H81+I81+K81+M81)*15/100</f>
        <v>183.01956750000002</v>
      </c>
      <c r="O81" s="78">
        <f t="shared" si="18"/>
        <v>1403.1500175</v>
      </c>
      <c r="P81" s="70">
        <v>0</v>
      </c>
      <c r="Q81" s="21">
        <v>20</v>
      </c>
      <c r="R81" s="70">
        <f t="shared" si="19"/>
        <v>280.63000350000004</v>
      </c>
      <c r="S81" s="153">
        <v>0</v>
      </c>
      <c r="T81" s="169">
        <v>0</v>
      </c>
    </row>
    <row r="82" spans="1:20" ht="12.75">
      <c r="A82" s="22">
        <v>45</v>
      </c>
      <c r="B82" s="20"/>
      <c r="C82" s="20" t="s">
        <v>24</v>
      </c>
      <c r="D82" s="21"/>
      <c r="E82" s="21" t="s">
        <v>35</v>
      </c>
      <c r="F82" s="78">
        <v>667</v>
      </c>
      <c r="G82" s="78">
        <f>F82*5%+F82+1</f>
        <v>701.35</v>
      </c>
      <c r="H82" s="21">
        <v>0</v>
      </c>
      <c r="I82" s="70">
        <v>0</v>
      </c>
      <c r="J82" s="70">
        <v>10</v>
      </c>
      <c r="K82" s="70">
        <f t="shared" si="16"/>
        <v>70.135</v>
      </c>
      <c r="L82" s="70">
        <v>5</v>
      </c>
      <c r="M82" s="70">
        <f t="shared" si="17"/>
        <v>38.57425</v>
      </c>
      <c r="N82" s="70">
        <f>(G82+H82+I82+K82+M82)*15/100</f>
        <v>121.5088875</v>
      </c>
      <c r="O82" s="78">
        <f t="shared" si="18"/>
        <v>931.5681375</v>
      </c>
      <c r="P82" s="70">
        <v>0</v>
      </c>
      <c r="Q82" s="21">
        <v>15</v>
      </c>
      <c r="R82" s="70">
        <f t="shared" si="19"/>
        <v>139.735220625</v>
      </c>
      <c r="S82" s="153">
        <v>0</v>
      </c>
      <c r="T82" s="169">
        <v>0</v>
      </c>
    </row>
    <row r="83" spans="1:20" ht="12.75">
      <c r="A83" s="22">
        <v>46</v>
      </c>
      <c r="B83" s="20"/>
      <c r="C83" s="20" t="s">
        <v>24</v>
      </c>
      <c r="D83" s="21"/>
      <c r="E83" s="21" t="s">
        <v>74</v>
      </c>
      <c r="F83" s="78">
        <v>613</v>
      </c>
      <c r="G83" s="78">
        <f>F83*5%+F83</f>
        <v>643.65</v>
      </c>
      <c r="H83" s="21">
        <v>0</v>
      </c>
      <c r="I83" s="70">
        <f>G83*15/100</f>
        <v>96.5475</v>
      </c>
      <c r="J83" s="70">
        <v>15</v>
      </c>
      <c r="K83" s="70">
        <f t="shared" si="16"/>
        <v>111.029625</v>
      </c>
      <c r="L83" s="70">
        <v>5</v>
      </c>
      <c r="M83" s="70">
        <f t="shared" si="17"/>
        <v>42.561356249999996</v>
      </c>
      <c r="N83" s="70">
        <f>(G83+H83+I83+K83+M83)*15/100</f>
        <v>134.0682721875</v>
      </c>
      <c r="O83" s="78">
        <f t="shared" si="18"/>
        <v>1027.8567534375</v>
      </c>
      <c r="P83" s="70">
        <v>0</v>
      </c>
      <c r="Q83" s="21">
        <v>15</v>
      </c>
      <c r="R83" s="70">
        <f t="shared" si="19"/>
        <v>154.178513015625</v>
      </c>
      <c r="S83" s="153">
        <v>0</v>
      </c>
      <c r="T83" s="169">
        <v>0</v>
      </c>
    </row>
    <row r="84" spans="1:20" ht="12.75">
      <c r="A84" s="22">
        <v>47</v>
      </c>
      <c r="B84" s="20"/>
      <c r="C84" s="20" t="s">
        <v>24</v>
      </c>
      <c r="D84" s="21"/>
      <c r="E84" s="21" t="s">
        <v>107</v>
      </c>
      <c r="F84" s="78">
        <v>574</v>
      </c>
      <c r="G84" s="78">
        <v>688</v>
      </c>
      <c r="H84" s="21">
        <v>0</v>
      </c>
      <c r="I84" s="70">
        <f>G84*15/100</f>
        <v>103.2</v>
      </c>
      <c r="J84" s="70">
        <v>20</v>
      </c>
      <c r="K84" s="70">
        <f t="shared" si="16"/>
        <v>158.24</v>
      </c>
      <c r="L84" s="70">
        <v>5</v>
      </c>
      <c r="M84" s="70">
        <f t="shared" si="17"/>
        <v>47.47200000000001</v>
      </c>
      <c r="N84" s="70">
        <f>(G84+H84+I84+K84+M84)*15/100</f>
        <v>149.5368</v>
      </c>
      <c r="O84" s="78">
        <f t="shared" si="18"/>
        <v>1146.4488000000001</v>
      </c>
      <c r="P84" s="21">
        <v>0</v>
      </c>
      <c r="Q84" s="21">
        <v>25</v>
      </c>
      <c r="R84" s="70">
        <f t="shared" si="19"/>
        <v>286.61220000000003</v>
      </c>
      <c r="S84" s="153">
        <v>0</v>
      </c>
      <c r="T84" s="169">
        <v>0</v>
      </c>
    </row>
    <row r="85" spans="1:20" ht="13.5" thickBot="1">
      <c r="A85" s="31">
        <v>48</v>
      </c>
      <c r="B85" s="32"/>
      <c r="C85" s="32" t="s">
        <v>24</v>
      </c>
      <c r="D85" s="45"/>
      <c r="E85" s="45" t="s">
        <v>31</v>
      </c>
      <c r="F85" s="79">
        <v>535</v>
      </c>
      <c r="G85" s="79">
        <f>F85*5%+F85</f>
        <v>561.75</v>
      </c>
      <c r="H85" s="45">
        <v>0</v>
      </c>
      <c r="I85" s="71">
        <v>0</v>
      </c>
      <c r="J85" s="71">
        <v>10</v>
      </c>
      <c r="K85" s="71">
        <f t="shared" si="16"/>
        <v>56.175</v>
      </c>
      <c r="L85" s="71">
        <v>5</v>
      </c>
      <c r="M85" s="71">
        <f t="shared" si="17"/>
        <v>30.89625</v>
      </c>
      <c r="N85" s="71">
        <v>0</v>
      </c>
      <c r="O85" s="79">
        <f t="shared" si="18"/>
        <v>648.82125</v>
      </c>
      <c r="P85" s="71">
        <v>0</v>
      </c>
      <c r="Q85" s="45">
        <v>10</v>
      </c>
      <c r="R85" s="71">
        <f t="shared" si="19"/>
        <v>64.882125</v>
      </c>
      <c r="S85" s="154">
        <v>0</v>
      </c>
      <c r="T85" s="170">
        <v>0</v>
      </c>
    </row>
    <row r="86" spans="1:20" ht="13.5" thickBot="1">
      <c r="A86" s="53" t="s">
        <v>101</v>
      </c>
      <c r="B86" s="27"/>
      <c r="C86" s="27" t="s">
        <v>104</v>
      </c>
      <c r="D86" s="28"/>
      <c r="E86" s="28"/>
      <c r="F86" s="61"/>
      <c r="G86" s="61"/>
      <c r="H86" s="29"/>
      <c r="I86" s="33"/>
      <c r="J86" s="61"/>
      <c r="K86" s="29"/>
      <c r="L86" s="61"/>
      <c r="M86" s="29"/>
      <c r="N86" s="29"/>
      <c r="O86" s="61"/>
      <c r="P86" s="33"/>
      <c r="Q86" s="28"/>
      <c r="R86" s="29"/>
      <c r="S86" s="29"/>
      <c r="T86" s="171"/>
    </row>
    <row r="87" spans="1:20" ht="12.75">
      <c r="A87" s="23">
        <v>49</v>
      </c>
      <c r="B87" s="144"/>
      <c r="C87" s="35" t="s">
        <v>46</v>
      </c>
      <c r="D87" s="25" t="s">
        <v>43</v>
      </c>
      <c r="E87" s="25" t="s">
        <v>29</v>
      </c>
      <c r="F87" s="77">
        <v>734</v>
      </c>
      <c r="G87" s="77">
        <v>771</v>
      </c>
      <c r="H87" s="69">
        <f>G87*0.25</f>
        <v>192.75</v>
      </c>
      <c r="I87" s="25">
        <v>0</v>
      </c>
      <c r="J87" s="69">
        <v>20</v>
      </c>
      <c r="K87" s="69">
        <f>(G87++H87+I87)*J87/100</f>
        <v>192.75</v>
      </c>
      <c r="L87" s="69">
        <v>15</v>
      </c>
      <c r="M87" s="69">
        <f>(G87+H87+I87+K87)*L87/100</f>
        <v>173.475</v>
      </c>
      <c r="N87" s="69">
        <v>0</v>
      </c>
      <c r="O87" s="77">
        <f>G87+H87+I87+K87+M87+N87</f>
        <v>1329.975</v>
      </c>
      <c r="P87" s="25">
        <v>0</v>
      </c>
      <c r="Q87" s="25">
        <v>15</v>
      </c>
      <c r="R87" s="69">
        <f>O87*Q87/100</f>
        <v>199.49625</v>
      </c>
      <c r="S87" s="152">
        <v>0</v>
      </c>
      <c r="T87" s="150">
        <v>0</v>
      </c>
    </row>
    <row r="88" spans="1:20" ht="12.75">
      <c r="A88" s="22">
        <v>50</v>
      </c>
      <c r="B88" s="20"/>
      <c r="C88" s="20" t="s">
        <v>24</v>
      </c>
      <c r="D88" s="21"/>
      <c r="E88" s="21" t="s">
        <v>29</v>
      </c>
      <c r="F88" s="78">
        <v>734</v>
      </c>
      <c r="G88" s="78">
        <f>F88*5%+F88</f>
        <v>770.7</v>
      </c>
      <c r="H88" s="70">
        <v>0</v>
      </c>
      <c r="I88" s="21">
        <v>0</v>
      </c>
      <c r="J88" s="70">
        <v>15</v>
      </c>
      <c r="K88" s="70">
        <f>(G88++H88+I88)*J88/100</f>
        <v>115.605</v>
      </c>
      <c r="L88" s="70">
        <v>15</v>
      </c>
      <c r="M88" s="70">
        <f>(G88+H88+I88+K88)*L88/100</f>
        <v>132.94575</v>
      </c>
      <c r="N88" s="70">
        <v>0</v>
      </c>
      <c r="O88" s="78">
        <f>G88+H88+I88+K88+M88+N88</f>
        <v>1019.25075</v>
      </c>
      <c r="P88" s="21">
        <v>0</v>
      </c>
      <c r="Q88" s="21">
        <v>15</v>
      </c>
      <c r="R88" s="70">
        <f>O88*Q88/100</f>
        <v>152.88761250000002</v>
      </c>
      <c r="S88" s="153">
        <v>0</v>
      </c>
      <c r="T88" s="169">
        <v>0</v>
      </c>
    </row>
    <row r="89" spans="1:20" ht="13.5" thickBot="1">
      <c r="A89" s="148">
        <v>51</v>
      </c>
      <c r="B89" s="127"/>
      <c r="C89" s="127" t="s">
        <v>24</v>
      </c>
      <c r="D89" s="128"/>
      <c r="E89" s="128" t="s">
        <v>32</v>
      </c>
      <c r="F89" s="79">
        <v>574</v>
      </c>
      <c r="G89" s="79">
        <f>F89*5%+F89</f>
        <v>602.7</v>
      </c>
      <c r="H89" s="128">
        <v>0</v>
      </c>
      <c r="I89" s="129">
        <v>0</v>
      </c>
      <c r="J89" s="129">
        <v>15</v>
      </c>
      <c r="K89" s="71">
        <f>(G89++H89+I89)*J89/100</f>
        <v>90.405</v>
      </c>
      <c r="L89" s="129">
        <v>15</v>
      </c>
      <c r="M89" s="71">
        <f>(G89+H89+I89+K89)*L89/100</f>
        <v>103.96575000000001</v>
      </c>
      <c r="N89" s="71">
        <f>(G89+H89+I89+K89+M89)*15/100</f>
        <v>119.5606125</v>
      </c>
      <c r="O89" s="79">
        <f>G89+H89+I89+K89+M89+N89</f>
        <v>916.6313625000001</v>
      </c>
      <c r="P89" s="129">
        <v>0</v>
      </c>
      <c r="Q89" s="128">
        <v>25</v>
      </c>
      <c r="R89" s="71">
        <f>O89*Q89/100</f>
        <v>229.15784062500003</v>
      </c>
      <c r="S89" s="154">
        <v>0</v>
      </c>
      <c r="T89" s="170">
        <v>0</v>
      </c>
    </row>
    <row r="90" spans="1:20" ht="13.5" thickBot="1">
      <c r="A90" s="53" t="s">
        <v>47</v>
      </c>
      <c r="B90" s="27"/>
      <c r="C90" s="27" t="s">
        <v>99</v>
      </c>
      <c r="D90" s="33"/>
      <c r="E90" s="33"/>
      <c r="F90" s="61"/>
      <c r="G90" s="61"/>
      <c r="H90" s="28"/>
      <c r="I90" s="28"/>
      <c r="J90" s="28"/>
      <c r="K90" s="28"/>
      <c r="L90" s="28"/>
      <c r="M90" s="28"/>
      <c r="N90" s="61"/>
      <c r="O90" s="28"/>
      <c r="P90" s="28"/>
      <c r="Q90" s="28"/>
      <c r="R90" s="28"/>
      <c r="S90" s="28"/>
      <c r="T90" s="112"/>
    </row>
    <row r="91" spans="1:20" ht="13.5" thickBot="1">
      <c r="A91" s="50">
        <v>52</v>
      </c>
      <c r="B91" s="51"/>
      <c r="C91" s="138" t="s">
        <v>41</v>
      </c>
      <c r="D91" s="52" t="s">
        <v>98</v>
      </c>
      <c r="E91" s="52" t="s">
        <v>29</v>
      </c>
      <c r="F91" s="80">
        <v>912</v>
      </c>
      <c r="G91" s="80">
        <f>F91*5%+F91</f>
        <v>957.6</v>
      </c>
      <c r="H91" s="72">
        <f>G91*0.3</f>
        <v>287.28</v>
      </c>
      <c r="I91" s="139">
        <v>0</v>
      </c>
      <c r="J91" s="80">
        <v>25</v>
      </c>
      <c r="K91" s="72">
        <f>(G91++H91+I91)*J91/100</f>
        <v>311.22</v>
      </c>
      <c r="L91" s="80">
        <v>5</v>
      </c>
      <c r="M91" s="72">
        <f>(G91+H91+I91+K91)*L91/100</f>
        <v>77.805</v>
      </c>
      <c r="N91" s="72">
        <f>(G91+H91+I91+K91+M91)*15/100</f>
        <v>245.08575000000005</v>
      </c>
      <c r="O91" s="80">
        <f>G91+H91+I91+K91+M91+N91</f>
        <v>1878.9907500000002</v>
      </c>
      <c r="P91" s="139">
        <v>0</v>
      </c>
      <c r="Q91" s="139">
        <v>20</v>
      </c>
      <c r="R91" s="72">
        <f>O91*Q91/100</f>
        <v>375.79815</v>
      </c>
      <c r="S91" s="155">
        <v>0</v>
      </c>
      <c r="T91" s="167">
        <v>0</v>
      </c>
    </row>
    <row r="92" spans="1:20" ht="13.5" thickBot="1">
      <c r="A92" s="53" t="s">
        <v>120</v>
      </c>
      <c r="B92" s="27"/>
      <c r="C92" s="140" t="s">
        <v>100</v>
      </c>
      <c r="D92" s="28"/>
      <c r="E92" s="28"/>
      <c r="F92" s="61"/>
      <c r="G92" s="61"/>
      <c r="H92" s="29"/>
      <c r="I92" s="33"/>
      <c r="J92" s="61"/>
      <c r="K92" s="29"/>
      <c r="L92" s="61"/>
      <c r="M92" s="29"/>
      <c r="N92" s="61"/>
      <c r="O92" s="61"/>
      <c r="P92" s="33"/>
      <c r="Q92" s="33"/>
      <c r="R92" s="29"/>
      <c r="S92" s="29"/>
      <c r="T92" s="171"/>
    </row>
    <row r="93" spans="1:20" ht="12.75">
      <c r="A93" s="23">
        <v>53</v>
      </c>
      <c r="B93" s="144"/>
      <c r="C93" s="24" t="s">
        <v>78</v>
      </c>
      <c r="D93" s="25"/>
      <c r="E93" s="25" t="s">
        <v>105</v>
      </c>
      <c r="F93" s="77">
        <v>649</v>
      </c>
      <c r="G93" s="78">
        <v>958</v>
      </c>
      <c r="H93" s="25">
        <v>0</v>
      </c>
      <c r="I93" s="25">
        <v>0</v>
      </c>
      <c r="J93" s="69">
        <v>25</v>
      </c>
      <c r="K93" s="69">
        <f>(G93++H93+I93)*J93/100</f>
        <v>239.5</v>
      </c>
      <c r="L93" s="69">
        <v>5</v>
      </c>
      <c r="M93" s="69">
        <f>(G93+H93+I93+K93)*L93/100</f>
        <v>59.875</v>
      </c>
      <c r="N93" s="69">
        <v>0</v>
      </c>
      <c r="O93" s="77">
        <f>G93+H93+I93+K93+M93+N93</f>
        <v>1257.375</v>
      </c>
      <c r="P93" s="25">
        <v>0</v>
      </c>
      <c r="Q93" s="25">
        <v>10</v>
      </c>
      <c r="R93" s="69">
        <f>O93*Q93/100</f>
        <v>125.7375</v>
      </c>
      <c r="S93" s="152">
        <v>0</v>
      </c>
      <c r="T93" s="150">
        <v>0</v>
      </c>
    </row>
    <row r="94" spans="1:20" ht="12.75">
      <c r="A94" s="22">
        <v>54</v>
      </c>
      <c r="B94" s="20"/>
      <c r="C94" s="20" t="s">
        <v>42</v>
      </c>
      <c r="D94" s="21"/>
      <c r="E94" s="21" t="s">
        <v>35</v>
      </c>
      <c r="F94" s="78">
        <v>817</v>
      </c>
      <c r="G94" s="78">
        <v>858</v>
      </c>
      <c r="H94" s="21">
        <v>0</v>
      </c>
      <c r="I94" s="70">
        <v>0</v>
      </c>
      <c r="J94" s="70">
        <v>20</v>
      </c>
      <c r="K94" s="70">
        <f>(G94++H94+I94)*J94/100</f>
        <v>171.6</v>
      </c>
      <c r="L94" s="70">
        <v>5</v>
      </c>
      <c r="M94" s="70">
        <f>(G94+H94+I94+K94)*L94/100</f>
        <v>51.48</v>
      </c>
      <c r="N94" s="70">
        <v>0</v>
      </c>
      <c r="O94" s="78">
        <f>G94+H94+I94+K94+M94+N94</f>
        <v>1081.08</v>
      </c>
      <c r="P94" s="21">
        <v>0</v>
      </c>
      <c r="Q94" s="21">
        <v>15</v>
      </c>
      <c r="R94" s="70">
        <f>O94*Q94/100</f>
        <v>162.16199999999998</v>
      </c>
      <c r="S94" s="153">
        <v>0</v>
      </c>
      <c r="T94" s="169">
        <v>0</v>
      </c>
    </row>
    <row r="95" spans="1:20" ht="12.75">
      <c r="A95" s="22">
        <v>55</v>
      </c>
      <c r="B95" s="20"/>
      <c r="C95" s="20" t="s">
        <v>42</v>
      </c>
      <c r="D95" s="21"/>
      <c r="E95" s="21" t="s">
        <v>35</v>
      </c>
      <c r="F95" s="78">
        <v>817</v>
      </c>
      <c r="G95" s="78">
        <v>858</v>
      </c>
      <c r="H95" s="21">
        <v>0</v>
      </c>
      <c r="I95" s="70">
        <v>0</v>
      </c>
      <c r="J95" s="70">
        <v>20</v>
      </c>
      <c r="K95" s="70">
        <f>(G95++H95+I95)*J95/100</f>
        <v>171.6</v>
      </c>
      <c r="L95" s="70">
        <v>5</v>
      </c>
      <c r="M95" s="70">
        <f>(G95+H95+I95+K95)*L95/100</f>
        <v>51.48</v>
      </c>
      <c r="N95" s="70">
        <v>0</v>
      </c>
      <c r="O95" s="78">
        <f>G95+H95+I95+K95+M95+N95</f>
        <v>1081.08</v>
      </c>
      <c r="P95" s="21">
        <v>0</v>
      </c>
      <c r="Q95" s="21">
        <v>15</v>
      </c>
      <c r="R95" s="70">
        <f>O95*Q95/100</f>
        <v>162.16199999999998</v>
      </c>
      <c r="S95" s="153">
        <v>0</v>
      </c>
      <c r="T95" s="169">
        <v>0</v>
      </c>
    </row>
    <row r="96" spans="1:20" ht="13.5" thickBot="1">
      <c r="A96" s="31">
        <v>56</v>
      </c>
      <c r="B96" s="32"/>
      <c r="C96" s="32" t="s">
        <v>45</v>
      </c>
      <c r="D96" s="45"/>
      <c r="E96" s="45" t="s">
        <v>32</v>
      </c>
      <c r="F96" s="79">
        <v>526</v>
      </c>
      <c r="G96" s="79">
        <v>613</v>
      </c>
      <c r="H96" s="45">
        <v>0</v>
      </c>
      <c r="I96" s="45">
        <v>0</v>
      </c>
      <c r="J96" s="71">
        <v>25</v>
      </c>
      <c r="K96" s="71">
        <f>(G96++H96+I96)*J96/100</f>
        <v>153.25</v>
      </c>
      <c r="L96" s="71">
        <v>5</v>
      </c>
      <c r="M96" s="71">
        <f>(G96+H96+I96+K96)*L96/100</f>
        <v>38.3125</v>
      </c>
      <c r="N96" s="71">
        <v>0</v>
      </c>
      <c r="O96" s="79">
        <f>G96+H96+I96+K96+M96+N96</f>
        <v>804.5625</v>
      </c>
      <c r="P96" s="45">
        <v>0</v>
      </c>
      <c r="Q96" s="45">
        <v>20</v>
      </c>
      <c r="R96" s="71">
        <f>O96*Q96/100</f>
        <v>160.9125</v>
      </c>
      <c r="S96" s="154">
        <v>0</v>
      </c>
      <c r="T96" s="170">
        <v>0</v>
      </c>
    </row>
    <row r="97" spans="1:20" ht="13.5" thickBot="1">
      <c r="A97" s="53" t="s">
        <v>121</v>
      </c>
      <c r="B97" s="30"/>
      <c r="C97" s="27" t="s">
        <v>95</v>
      </c>
      <c r="D97" s="33"/>
      <c r="E97" s="33"/>
      <c r="F97" s="61"/>
      <c r="G97" s="61"/>
      <c r="H97" s="33"/>
      <c r="I97" s="33"/>
      <c r="J97" s="29"/>
      <c r="K97" s="29"/>
      <c r="L97" s="29"/>
      <c r="M97" s="29"/>
      <c r="N97" s="61"/>
      <c r="O97" s="61"/>
      <c r="P97" s="33"/>
      <c r="Q97" s="33"/>
      <c r="R97" s="29"/>
      <c r="S97" s="29"/>
      <c r="T97" s="171"/>
    </row>
    <row r="98" spans="1:20" ht="12.75">
      <c r="A98" s="23">
        <v>57</v>
      </c>
      <c r="B98" s="24"/>
      <c r="C98" s="24" t="s">
        <v>45</v>
      </c>
      <c r="D98" s="25"/>
      <c r="E98" s="25" t="s">
        <v>31</v>
      </c>
      <c r="F98" s="77">
        <v>482</v>
      </c>
      <c r="G98" s="77">
        <v>553</v>
      </c>
      <c r="H98" s="25">
        <v>0</v>
      </c>
      <c r="I98" s="25">
        <v>0</v>
      </c>
      <c r="J98" s="69">
        <v>20</v>
      </c>
      <c r="K98" s="69">
        <f>(G98++H98+I98)*J98/100</f>
        <v>110.6</v>
      </c>
      <c r="L98" s="69">
        <v>5</v>
      </c>
      <c r="M98" s="69">
        <f>(G98+H98+I98+K98)*L98/100</f>
        <v>33.18</v>
      </c>
      <c r="N98" s="77"/>
      <c r="O98" s="77">
        <f>G98+H98+I98+K98+M98+N98</f>
        <v>696.78</v>
      </c>
      <c r="P98" s="25">
        <v>0</v>
      </c>
      <c r="Q98" s="25">
        <v>10</v>
      </c>
      <c r="R98" s="69">
        <f>O98*Q98/100</f>
        <v>69.678</v>
      </c>
      <c r="S98" s="152">
        <v>0</v>
      </c>
      <c r="T98" s="150">
        <v>0</v>
      </c>
    </row>
    <row r="99" spans="1:20" ht="13.5" thickBot="1">
      <c r="A99" s="31">
        <v>58</v>
      </c>
      <c r="B99" s="32"/>
      <c r="C99" s="57" t="s">
        <v>46</v>
      </c>
      <c r="D99" s="45"/>
      <c r="E99" s="45" t="s">
        <v>29</v>
      </c>
      <c r="F99" s="79">
        <v>734</v>
      </c>
      <c r="G99" s="79">
        <f>F99*5%+F99</f>
        <v>770.7</v>
      </c>
      <c r="H99" s="45">
        <v>0</v>
      </c>
      <c r="I99" s="45">
        <v>0</v>
      </c>
      <c r="J99" s="71">
        <v>15</v>
      </c>
      <c r="K99" s="71">
        <f>(G99++H99+I99)*J99/100</f>
        <v>115.605</v>
      </c>
      <c r="L99" s="71">
        <v>5</v>
      </c>
      <c r="M99" s="71">
        <f>(G99+H99+I99+K99)*L99/100</f>
        <v>44.315250000000006</v>
      </c>
      <c r="N99" s="71">
        <f>(G99+H99+I99+K99+M99)*15/100</f>
        <v>139.5930375</v>
      </c>
      <c r="O99" s="79">
        <f>G99+H99+I99+K99+M99+N99</f>
        <v>1070.2132875</v>
      </c>
      <c r="P99" s="45">
        <v>0</v>
      </c>
      <c r="Q99" s="45">
        <v>20</v>
      </c>
      <c r="R99" s="71">
        <f>O99*Q99/100</f>
        <v>214.0426575</v>
      </c>
      <c r="S99" s="154">
        <v>0</v>
      </c>
      <c r="T99" s="170">
        <v>0</v>
      </c>
    </row>
    <row r="100" spans="1:20" ht="13.5" thickBot="1">
      <c r="A100" s="53" t="s">
        <v>122</v>
      </c>
      <c r="B100" s="27"/>
      <c r="C100" s="27" t="s">
        <v>115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41"/>
      <c r="O100" s="28"/>
      <c r="P100" s="141"/>
      <c r="Q100" s="28"/>
      <c r="R100" s="28"/>
      <c r="S100" s="28"/>
      <c r="T100" s="112"/>
    </row>
    <row r="101" spans="1:20" s="97" customFormat="1" ht="12.75">
      <c r="A101" s="23">
        <v>59</v>
      </c>
      <c r="B101" s="24"/>
      <c r="C101" s="24" t="s">
        <v>86</v>
      </c>
      <c r="D101" s="25"/>
      <c r="E101" s="25" t="s">
        <v>29</v>
      </c>
      <c r="F101" s="55">
        <v>801</v>
      </c>
      <c r="G101" s="77">
        <f>F101*5%+F101+1</f>
        <v>842.05</v>
      </c>
      <c r="H101" s="25">
        <v>0</v>
      </c>
      <c r="I101" s="25">
        <v>0</v>
      </c>
      <c r="J101" s="25">
        <v>20</v>
      </c>
      <c r="K101" s="69">
        <f>(G101++H101+I101)*J101/100</f>
        <v>168.41</v>
      </c>
      <c r="L101" s="69">
        <v>5</v>
      </c>
      <c r="M101" s="69">
        <f>(G101+H101+I101+K101)*L101/100</f>
        <v>50.522999999999996</v>
      </c>
      <c r="N101" s="69">
        <v>0</v>
      </c>
      <c r="O101" s="77">
        <f>G101+H101+I101+K101+M101+N101</f>
        <v>1060.983</v>
      </c>
      <c r="P101" s="69">
        <v>0</v>
      </c>
      <c r="Q101" s="25">
        <v>15</v>
      </c>
      <c r="R101" s="69">
        <f>O101*Q101/100</f>
        <v>159.14745</v>
      </c>
      <c r="S101" s="152">
        <v>0</v>
      </c>
      <c r="T101" s="150">
        <v>0</v>
      </c>
    </row>
    <row r="102" spans="1:20" ht="12.75">
      <c r="A102" s="22">
        <v>60</v>
      </c>
      <c r="B102" s="20"/>
      <c r="C102" s="20" t="s">
        <v>58</v>
      </c>
      <c r="D102" s="21"/>
      <c r="E102" s="21" t="s">
        <v>29</v>
      </c>
      <c r="F102" s="78">
        <v>762</v>
      </c>
      <c r="G102" s="78">
        <f>F102*5%+F102+1</f>
        <v>801.1</v>
      </c>
      <c r="H102" s="21">
        <v>0</v>
      </c>
      <c r="I102" s="70">
        <f>G102*15/100</f>
        <v>120.165</v>
      </c>
      <c r="J102" s="70">
        <v>20</v>
      </c>
      <c r="K102" s="70">
        <f>(G102++H102+I102)*J102/100</f>
        <v>184.253</v>
      </c>
      <c r="L102" s="70">
        <v>10</v>
      </c>
      <c r="M102" s="70">
        <f>(G102+H102+I102+K102)*L102/100</f>
        <v>110.5518</v>
      </c>
      <c r="N102" s="70">
        <v>0</v>
      </c>
      <c r="O102" s="78">
        <f>G102+H102+I102+K102+M102+N102</f>
        <v>1216.0698</v>
      </c>
      <c r="P102" s="70">
        <v>0</v>
      </c>
      <c r="Q102" s="21">
        <v>20</v>
      </c>
      <c r="R102" s="70">
        <f>O102*Q102/100</f>
        <v>243.21396000000001</v>
      </c>
      <c r="S102" s="153">
        <v>0</v>
      </c>
      <c r="T102" s="169">
        <v>0</v>
      </c>
    </row>
    <row r="103" spans="1:20" ht="13.5" thickBot="1">
      <c r="A103" s="185">
        <v>61</v>
      </c>
      <c r="B103" s="186"/>
      <c r="C103" s="187" t="s">
        <v>58</v>
      </c>
      <c r="D103" s="188"/>
      <c r="E103" s="188" t="s">
        <v>29</v>
      </c>
      <c r="F103" s="189">
        <v>762</v>
      </c>
      <c r="G103" s="189">
        <f>F103*5%+F103+1</f>
        <v>801.1</v>
      </c>
      <c r="H103" s="188">
        <v>0</v>
      </c>
      <c r="I103" s="190">
        <v>0</v>
      </c>
      <c r="J103" s="190">
        <v>20</v>
      </c>
      <c r="K103" s="190">
        <f>(G103++H103+I103)*J103/100</f>
        <v>160.22</v>
      </c>
      <c r="L103" s="190">
        <v>10</v>
      </c>
      <c r="M103" s="190">
        <f>(G103+H103+I103+K103)*L103/100</f>
        <v>96.132</v>
      </c>
      <c r="N103" s="190">
        <v>0</v>
      </c>
      <c r="O103" s="189">
        <f>G103+H103+I103+K103+M103+N103</f>
        <v>1057.452</v>
      </c>
      <c r="P103" s="190">
        <v>0</v>
      </c>
      <c r="Q103" s="188">
        <v>15</v>
      </c>
      <c r="R103" s="190">
        <f>O103*Q103/100</f>
        <v>158.61780000000002</v>
      </c>
      <c r="S103" s="191">
        <v>0</v>
      </c>
      <c r="T103" s="192">
        <v>0</v>
      </c>
    </row>
    <row r="104" spans="1:20" ht="13.5" thickBot="1">
      <c r="A104" s="195" t="s">
        <v>48</v>
      </c>
      <c r="B104" s="196"/>
      <c r="C104" s="196" t="s">
        <v>124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3"/>
    </row>
    <row r="105" spans="1:20" ht="13.5" thickBot="1">
      <c r="A105" s="172">
        <v>62</v>
      </c>
      <c r="B105" s="174"/>
      <c r="C105" s="174" t="s">
        <v>79</v>
      </c>
      <c r="D105" s="175"/>
      <c r="E105" s="175" t="s">
        <v>35</v>
      </c>
      <c r="F105" s="193">
        <v>623</v>
      </c>
      <c r="G105" s="193">
        <v>751</v>
      </c>
      <c r="H105" s="175">
        <v>0</v>
      </c>
      <c r="I105" s="175">
        <v>0</v>
      </c>
      <c r="J105" s="126">
        <v>10</v>
      </c>
      <c r="K105" s="126">
        <f>(G105++H105+I105)*J105/100</f>
        <v>75.1</v>
      </c>
      <c r="L105" s="126">
        <v>5</v>
      </c>
      <c r="M105" s="126">
        <f>(G105+H105+I105+K105)*L105/100</f>
        <v>41.305</v>
      </c>
      <c r="N105" s="126">
        <v>0</v>
      </c>
      <c r="O105" s="193">
        <f>G105+H105+I105+K105+M105+N105</f>
        <v>867.405</v>
      </c>
      <c r="P105" s="175">
        <v>0</v>
      </c>
      <c r="Q105" s="175">
        <v>25</v>
      </c>
      <c r="R105" s="126">
        <f>O105*Q105/100</f>
        <v>216.85125</v>
      </c>
      <c r="S105" s="194">
        <v>10</v>
      </c>
      <c r="T105" s="183">
        <f>O105*10%</f>
        <v>86.7405</v>
      </c>
    </row>
    <row r="106" spans="1:20" ht="13.5" thickBot="1">
      <c r="A106" s="63" t="s">
        <v>93</v>
      </c>
      <c r="B106" s="27"/>
      <c r="C106" s="27" t="s">
        <v>125</v>
      </c>
      <c r="D106" s="28"/>
      <c r="E106" s="28"/>
      <c r="F106" s="28"/>
      <c r="G106" s="28"/>
      <c r="H106" s="28"/>
      <c r="I106" s="28"/>
      <c r="J106" s="29"/>
      <c r="K106" s="61"/>
      <c r="L106" s="29"/>
      <c r="M106" s="61"/>
      <c r="N106" s="28"/>
      <c r="O106" s="28"/>
      <c r="P106" s="28"/>
      <c r="Q106" s="28"/>
      <c r="R106" s="29"/>
      <c r="S106" s="29"/>
      <c r="T106" s="171"/>
    </row>
    <row r="107" spans="1:20" ht="12.75">
      <c r="A107" s="23">
        <v>63</v>
      </c>
      <c r="B107" s="144"/>
      <c r="C107" s="24" t="s">
        <v>79</v>
      </c>
      <c r="D107" s="25"/>
      <c r="E107" s="25" t="s">
        <v>34</v>
      </c>
      <c r="F107" s="77">
        <v>623</v>
      </c>
      <c r="G107" s="77">
        <v>695</v>
      </c>
      <c r="H107" s="25">
        <v>0</v>
      </c>
      <c r="I107" s="25">
        <v>0</v>
      </c>
      <c r="J107" s="69">
        <v>10</v>
      </c>
      <c r="K107" s="69">
        <f>(G107++H107+I107)*J107/100</f>
        <v>69.5</v>
      </c>
      <c r="L107" s="69">
        <v>5</v>
      </c>
      <c r="M107" s="69">
        <f>(G107+H107+I107+K107)*L107/100</f>
        <v>38.225</v>
      </c>
      <c r="N107" s="69">
        <v>0</v>
      </c>
      <c r="O107" s="77">
        <f>G107+H107+I107+K107+M107+N107</f>
        <v>802.725</v>
      </c>
      <c r="P107" s="25">
        <v>0</v>
      </c>
      <c r="Q107" s="25">
        <v>10</v>
      </c>
      <c r="R107" s="69">
        <f>O107*Q107/100</f>
        <v>80.2725</v>
      </c>
      <c r="S107" s="69">
        <v>10</v>
      </c>
      <c r="T107" s="150">
        <f>O107*10%</f>
        <v>80.27250000000001</v>
      </c>
    </row>
    <row r="108" spans="1:20" ht="12.75">
      <c r="A108" s="22">
        <v>64</v>
      </c>
      <c r="B108" s="20"/>
      <c r="C108" s="20" t="s">
        <v>26</v>
      </c>
      <c r="D108" s="95"/>
      <c r="E108" s="21" t="s">
        <v>32</v>
      </c>
      <c r="F108" s="78">
        <v>614</v>
      </c>
      <c r="G108" s="78">
        <f>F108*5%+F108</f>
        <v>644.7</v>
      </c>
      <c r="H108" s="21">
        <v>0</v>
      </c>
      <c r="I108" s="70">
        <f>G108*15/100</f>
        <v>96.705</v>
      </c>
      <c r="J108" s="70">
        <v>20</v>
      </c>
      <c r="K108" s="70">
        <f>(G108++H108+I108)*J108/100</f>
        <v>148.28100000000003</v>
      </c>
      <c r="L108" s="70">
        <v>5</v>
      </c>
      <c r="M108" s="70">
        <f>(G108+H108+I108+K108)*L108/100</f>
        <v>44.484300000000005</v>
      </c>
      <c r="N108" s="70">
        <v>0</v>
      </c>
      <c r="O108" s="78">
        <f>G108+H108+I108+K108+M108+N108</f>
        <v>934.1703000000001</v>
      </c>
      <c r="P108" s="21">
        <v>0</v>
      </c>
      <c r="Q108" s="21">
        <v>25</v>
      </c>
      <c r="R108" s="70">
        <f>O108*Q108/100</f>
        <v>233.54257500000003</v>
      </c>
      <c r="S108" s="70">
        <v>0</v>
      </c>
      <c r="T108" s="169">
        <v>0</v>
      </c>
    </row>
    <row r="109" spans="1:20" ht="12.75">
      <c r="A109" s="22">
        <v>65</v>
      </c>
      <c r="B109" s="20"/>
      <c r="C109" s="37" t="s">
        <v>26</v>
      </c>
      <c r="D109" s="21"/>
      <c r="E109" s="21" t="s">
        <v>32</v>
      </c>
      <c r="F109" s="78">
        <v>614</v>
      </c>
      <c r="G109" s="78">
        <f>F109*5%+F109</f>
        <v>644.7</v>
      </c>
      <c r="H109" s="21">
        <v>0</v>
      </c>
      <c r="I109" s="70">
        <f>G109*15/100</f>
        <v>96.705</v>
      </c>
      <c r="J109" s="70">
        <v>20</v>
      </c>
      <c r="K109" s="70">
        <f>(G109++H109+I109)*J109/100</f>
        <v>148.28100000000003</v>
      </c>
      <c r="L109" s="70">
        <v>5</v>
      </c>
      <c r="M109" s="70">
        <f>(G109+H109+I109+K109)*L109/100</f>
        <v>44.484300000000005</v>
      </c>
      <c r="N109" s="70">
        <f>(G109+H109+I109+K109+M109)*15/100</f>
        <v>140.12554500000002</v>
      </c>
      <c r="O109" s="78">
        <f>G109+H109+I109+K109+M109+N109</f>
        <v>1074.295845</v>
      </c>
      <c r="P109" s="70">
        <v>0</v>
      </c>
      <c r="Q109" s="21">
        <v>15</v>
      </c>
      <c r="R109" s="70">
        <f>O109*Q109/100</f>
        <v>161.14437675000002</v>
      </c>
      <c r="S109" s="70">
        <v>0</v>
      </c>
      <c r="T109" s="169">
        <v>0</v>
      </c>
    </row>
    <row r="110" spans="1:20" ht="13.5" thickBot="1">
      <c r="A110" s="31">
        <v>66</v>
      </c>
      <c r="B110" s="32"/>
      <c r="C110" s="49" t="s">
        <v>26</v>
      </c>
      <c r="D110" s="45"/>
      <c r="E110" s="45" t="s">
        <v>32</v>
      </c>
      <c r="F110" s="79">
        <v>614</v>
      </c>
      <c r="G110" s="79">
        <f>F110*5%+F110</f>
        <v>644.7</v>
      </c>
      <c r="H110" s="45">
        <v>0</v>
      </c>
      <c r="I110" s="71"/>
      <c r="J110" s="71">
        <v>20</v>
      </c>
      <c r="K110" s="71">
        <f>(G110++H110+I110)*J110/100</f>
        <v>128.94</v>
      </c>
      <c r="L110" s="71">
        <v>5</v>
      </c>
      <c r="M110" s="71">
        <f>(G110+H110+I110+K110)*L110/100</f>
        <v>38.68200000000001</v>
      </c>
      <c r="N110" s="71">
        <v>0</v>
      </c>
      <c r="O110" s="79">
        <f>G110+H110+I110+K110+M110+N110</f>
        <v>812.3220000000001</v>
      </c>
      <c r="P110" s="71">
        <v>0</v>
      </c>
      <c r="Q110" s="45">
        <v>25</v>
      </c>
      <c r="R110" s="71">
        <f>O110*Q110/100</f>
        <v>203.08050000000003</v>
      </c>
      <c r="S110" s="71">
        <v>0</v>
      </c>
      <c r="T110" s="170">
        <v>0</v>
      </c>
    </row>
    <row r="111" spans="1:20" ht="13.5" thickBot="1">
      <c r="A111" s="172"/>
      <c r="B111" s="173"/>
      <c r="C111" s="174"/>
      <c r="D111" s="175"/>
      <c r="E111" s="176"/>
      <c r="F111" s="177">
        <f>SUM(F86:F110)</f>
        <v>12392</v>
      </c>
      <c r="G111" s="177">
        <f>SUM(G80:G110)</f>
        <v>17815.9</v>
      </c>
      <c r="H111" s="177">
        <f>SUM(H80:H110)</f>
        <v>690.5425</v>
      </c>
      <c r="I111" s="177">
        <f>SUM(I80:I110)+1</f>
        <v>640.6300000000001</v>
      </c>
      <c r="J111" s="177"/>
      <c r="K111" s="177">
        <f>SUM(K80:K110)</f>
        <v>3554.8836249999995</v>
      </c>
      <c r="L111" s="177"/>
      <c r="M111" s="177">
        <f>SUM(M80:M110)</f>
        <v>1511.9807062500001</v>
      </c>
      <c r="N111" s="177">
        <f>SUM(N80:N110)</f>
        <v>1431.4327846875003</v>
      </c>
      <c r="O111" s="177">
        <f>SUM(O80:O110)</f>
        <v>25644.3696159375</v>
      </c>
      <c r="P111" s="177">
        <f>SUM(P80:P110)</f>
        <v>0</v>
      </c>
      <c r="Q111" s="177"/>
      <c r="R111" s="177">
        <f>SUM(R80:R110)</f>
        <v>4538.975597015626</v>
      </c>
      <c r="S111" s="177"/>
      <c r="T111" s="120">
        <f>SUM(T80:T110)</f>
        <v>167.013</v>
      </c>
    </row>
    <row r="112" spans="1:20" ht="12.75">
      <c r="A112" s="36"/>
      <c r="B112" s="36"/>
      <c r="C112" s="30"/>
      <c r="D112" s="33"/>
      <c r="E112" s="33"/>
      <c r="F112" s="29"/>
      <c r="G112" s="29"/>
      <c r="H112" s="33"/>
      <c r="I112" s="29"/>
      <c r="J112" s="29"/>
      <c r="K112" s="29"/>
      <c r="L112" s="29"/>
      <c r="M112" s="29"/>
      <c r="N112" s="29"/>
      <c r="O112" s="61"/>
      <c r="P112" s="29"/>
      <c r="Q112" s="33"/>
      <c r="R112" s="29"/>
      <c r="S112" s="29"/>
      <c r="T112" s="29"/>
    </row>
    <row r="113" spans="1:20" ht="12.75">
      <c r="A113" s="36"/>
      <c r="B113" s="36"/>
      <c r="C113" s="30"/>
      <c r="D113" s="33"/>
      <c r="E113" s="33"/>
      <c r="F113" s="29"/>
      <c r="G113" s="29"/>
      <c r="H113" s="33"/>
      <c r="I113" s="29"/>
      <c r="J113" s="29"/>
      <c r="K113" s="29"/>
      <c r="L113" s="29"/>
      <c r="M113" s="29"/>
      <c r="N113" s="29"/>
      <c r="O113" s="61"/>
      <c r="P113" s="29"/>
      <c r="Q113" s="33"/>
      <c r="R113" s="29"/>
      <c r="S113" s="29"/>
      <c r="T113" s="29"/>
    </row>
    <row r="114" spans="1:20" ht="13.5" thickBot="1">
      <c r="A114" s="36"/>
      <c r="B114" s="36"/>
      <c r="C114" s="30"/>
      <c r="D114" s="33"/>
      <c r="E114" s="33"/>
      <c r="F114" s="29"/>
      <c r="G114" s="29"/>
      <c r="H114" s="33"/>
      <c r="I114" s="29"/>
      <c r="J114" s="29"/>
      <c r="K114" s="29"/>
      <c r="L114" s="29"/>
      <c r="M114" s="29"/>
      <c r="N114" s="29"/>
      <c r="O114" s="61"/>
      <c r="P114" s="29"/>
      <c r="Q114" s="33"/>
      <c r="R114" s="29"/>
      <c r="S114" s="29"/>
      <c r="T114" s="29"/>
    </row>
    <row r="115" spans="1:20" ht="13.5" thickBot="1">
      <c r="A115" s="11" t="s">
        <v>1</v>
      </c>
      <c r="B115" s="62"/>
      <c r="C115" s="12" t="s">
        <v>2</v>
      </c>
      <c r="D115" s="13"/>
      <c r="E115" s="14" t="s">
        <v>3</v>
      </c>
      <c r="F115" s="15" t="s">
        <v>4</v>
      </c>
      <c r="G115" s="15" t="s">
        <v>4</v>
      </c>
      <c r="H115" s="15" t="s">
        <v>5</v>
      </c>
      <c r="I115" s="15" t="s">
        <v>4</v>
      </c>
      <c r="J115" s="65" t="s">
        <v>76</v>
      </c>
      <c r="K115" s="14"/>
      <c r="L115" s="65" t="s">
        <v>72</v>
      </c>
      <c r="M115" s="15"/>
      <c r="N115" s="15" t="s">
        <v>63</v>
      </c>
      <c r="O115" s="15" t="s">
        <v>66</v>
      </c>
      <c r="P115" s="15" t="s">
        <v>6</v>
      </c>
      <c r="Q115" s="15"/>
      <c r="R115" s="15" t="s">
        <v>7</v>
      </c>
      <c r="S115" s="62"/>
      <c r="T115" s="159" t="s">
        <v>6</v>
      </c>
    </row>
    <row r="116" spans="1:20" ht="13.5" thickBot="1">
      <c r="A116" s="16" t="s">
        <v>9</v>
      </c>
      <c r="B116" s="17"/>
      <c r="C116" s="15" t="s">
        <v>10</v>
      </c>
      <c r="D116" s="15" t="s">
        <v>11</v>
      </c>
      <c r="E116" s="17" t="s">
        <v>12</v>
      </c>
      <c r="F116" s="17" t="s">
        <v>65</v>
      </c>
      <c r="G116" s="17" t="s">
        <v>65</v>
      </c>
      <c r="H116" s="17" t="s">
        <v>13</v>
      </c>
      <c r="I116" s="17" t="s">
        <v>14</v>
      </c>
      <c r="J116" s="66" t="s">
        <v>77</v>
      </c>
      <c r="K116" s="64"/>
      <c r="L116" s="66" t="s">
        <v>75</v>
      </c>
      <c r="M116" s="19"/>
      <c r="N116" s="56" t="s">
        <v>64</v>
      </c>
      <c r="O116" s="17" t="s">
        <v>67</v>
      </c>
      <c r="P116" s="17" t="s">
        <v>15</v>
      </c>
      <c r="Q116" s="17" t="s">
        <v>16</v>
      </c>
      <c r="R116" s="17" t="s">
        <v>17</v>
      </c>
      <c r="S116" s="160" t="s">
        <v>111</v>
      </c>
      <c r="T116" s="112"/>
    </row>
    <row r="117" spans="1:20" ht="13.5" thickBot="1">
      <c r="A117" s="18"/>
      <c r="B117" s="17"/>
      <c r="C117" s="18"/>
      <c r="D117" s="19"/>
      <c r="E117" s="19" t="s">
        <v>18</v>
      </c>
      <c r="F117" s="19" t="s">
        <v>71</v>
      </c>
      <c r="G117" s="19" t="s">
        <v>71</v>
      </c>
      <c r="H117" s="19"/>
      <c r="I117" s="19" t="s">
        <v>19</v>
      </c>
      <c r="J117" s="19" t="s">
        <v>20</v>
      </c>
      <c r="K117" s="19" t="s">
        <v>21</v>
      </c>
      <c r="L117" s="19" t="s">
        <v>20</v>
      </c>
      <c r="M117" s="19" t="s">
        <v>21</v>
      </c>
      <c r="N117" s="67">
        <v>0.15</v>
      </c>
      <c r="O117" s="19" t="s">
        <v>68</v>
      </c>
      <c r="P117" s="67">
        <v>0.25</v>
      </c>
      <c r="Q117" s="19" t="s">
        <v>20</v>
      </c>
      <c r="R117" s="19"/>
      <c r="S117" s="161" t="s">
        <v>20</v>
      </c>
      <c r="T117" s="161" t="s">
        <v>21</v>
      </c>
    </row>
    <row r="118" spans="1:20" ht="13.5" thickBot="1">
      <c r="A118" s="63" t="s">
        <v>123</v>
      </c>
      <c r="B118" s="27"/>
      <c r="C118" s="47" t="s">
        <v>94</v>
      </c>
      <c r="D118" s="28"/>
      <c r="E118" s="28"/>
      <c r="F118" s="28"/>
      <c r="G118" s="28"/>
      <c r="H118" s="28"/>
      <c r="I118" s="28"/>
      <c r="J118" s="29"/>
      <c r="K118" s="29"/>
      <c r="L118" s="29"/>
      <c r="M118" s="29"/>
      <c r="N118" s="28"/>
      <c r="O118" s="28"/>
      <c r="P118" s="28"/>
      <c r="Q118" s="28"/>
      <c r="R118" s="29"/>
      <c r="S118" s="29"/>
      <c r="T118" s="171"/>
    </row>
    <row r="119" spans="1:20" ht="12.75">
      <c r="A119" s="23">
        <v>67</v>
      </c>
      <c r="B119" s="24"/>
      <c r="C119" s="24" t="s">
        <v>49</v>
      </c>
      <c r="D119" s="25" t="s">
        <v>38</v>
      </c>
      <c r="E119" s="25" t="s">
        <v>32</v>
      </c>
      <c r="F119" s="77">
        <v>600</v>
      </c>
      <c r="G119" s="77">
        <f aca="true" t="shared" si="20" ref="G119:G130">F119*5%+F119</f>
        <v>630</v>
      </c>
      <c r="H119" s="69">
        <f>G119*0.25</f>
        <v>157.5</v>
      </c>
      <c r="I119" s="25">
        <v>0</v>
      </c>
      <c r="J119" s="69">
        <v>10</v>
      </c>
      <c r="K119" s="69">
        <f aca="true" t="shared" si="21" ref="K119:K128">(G119++H119+I119)*J119/100</f>
        <v>78.75</v>
      </c>
      <c r="L119" s="69">
        <v>0</v>
      </c>
      <c r="M119" s="69">
        <f aca="true" t="shared" si="22" ref="M119:M128">(G119+H119+I119+K119)*L119/100</f>
        <v>0</v>
      </c>
      <c r="N119" s="69">
        <f>(G119+H119+I119+K119+M119)*15/100</f>
        <v>129.9375</v>
      </c>
      <c r="O119" s="77">
        <f aca="true" t="shared" si="23" ref="O119:O128">G119+H119+I119+K119+M119+N119</f>
        <v>996.1875</v>
      </c>
      <c r="P119" s="25">
        <v>0</v>
      </c>
      <c r="Q119" s="25">
        <v>25</v>
      </c>
      <c r="R119" s="69">
        <f aca="true" t="shared" si="24" ref="R119:R128">O119*Q119/100</f>
        <v>249.046875</v>
      </c>
      <c r="S119" s="152">
        <v>0</v>
      </c>
      <c r="T119" s="150">
        <v>0</v>
      </c>
    </row>
    <row r="120" spans="1:20" ht="12.75">
      <c r="A120" s="22">
        <v>68</v>
      </c>
      <c r="B120" s="20"/>
      <c r="C120" s="20" t="s">
        <v>51</v>
      </c>
      <c r="D120" s="21"/>
      <c r="E120" s="21" t="s">
        <v>52</v>
      </c>
      <c r="F120" s="78">
        <v>455</v>
      </c>
      <c r="G120" s="78">
        <f t="shared" si="20"/>
        <v>477.75</v>
      </c>
      <c r="H120" s="21">
        <v>0</v>
      </c>
      <c r="I120" s="21">
        <v>0</v>
      </c>
      <c r="J120" s="70">
        <v>0</v>
      </c>
      <c r="K120" s="70">
        <f t="shared" si="21"/>
        <v>0</v>
      </c>
      <c r="L120" s="70">
        <v>5</v>
      </c>
      <c r="M120" s="70">
        <f t="shared" si="22"/>
        <v>23.8875</v>
      </c>
      <c r="N120" s="70">
        <f>(G120+H120+I120+K120+M120)*15/100</f>
        <v>75.245625</v>
      </c>
      <c r="O120" s="78">
        <f t="shared" si="23"/>
        <v>576.883125</v>
      </c>
      <c r="P120" s="21">
        <v>0</v>
      </c>
      <c r="Q120" s="21">
        <v>25</v>
      </c>
      <c r="R120" s="70">
        <f t="shared" si="24"/>
        <v>144.22078125</v>
      </c>
      <c r="S120" s="153">
        <v>0</v>
      </c>
      <c r="T120" s="169">
        <v>0</v>
      </c>
    </row>
    <row r="121" spans="1:20" ht="12.75">
      <c r="A121" s="22">
        <v>69</v>
      </c>
      <c r="B121" s="20"/>
      <c r="C121" s="20" t="s">
        <v>51</v>
      </c>
      <c r="D121" s="21"/>
      <c r="E121" s="21" t="s">
        <v>52</v>
      </c>
      <c r="F121" s="78">
        <v>455</v>
      </c>
      <c r="G121" s="78">
        <f t="shared" si="20"/>
        <v>477.75</v>
      </c>
      <c r="H121" s="21">
        <v>0</v>
      </c>
      <c r="I121" s="21">
        <v>0</v>
      </c>
      <c r="J121" s="70">
        <v>0</v>
      </c>
      <c r="K121" s="70">
        <f t="shared" si="21"/>
        <v>0</v>
      </c>
      <c r="L121" s="70">
        <v>5</v>
      </c>
      <c r="M121" s="70">
        <f t="shared" si="22"/>
        <v>23.8875</v>
      </c>
      <c r="N121" s="70">
        <v>0</v>
      </c>
      <c r="O121" s="78">
        <f t="shared" si="23"/>
        <v>501.6375</v>
      </c>
      <c r="P121" s="21">
        <v>0</v>
      </c>
      <c r="Q121" s="21">
        <v>10</v>
      </c>
      <c r="R121" s="70">
        <f t="shared" si="24"/>
        <v>50.16375</v>
      </c>
      <c r="S121" s="153">
        <v>0</v>
      </c>
      <c r="T121" s="169">
        <v>0</v>
      </c>
    </row>
    <row r="122" spans="1:20" ht="12.75">
      <c r="A122" s="22">
        <v>70</v>
      </c>
      <c r="B122" s="20"/>
      <c r="C122" s="34" t="s">
        <v>103</v>
      </c>
      <c r="D122" s="21"/>
      <c r="E122" s="21" t="s">
        <v>32</v>
      </c>
      <c r="F122" s="78">
        <v>571</v>
      </c>
      <c r="G122" s="78">
        <v>726</v>
      </c>
      <c r="H122" s="21">
        <v>0</v>
      </c>
      <c r="I122" s="70">
        <v>0</v>
      </c>
      <c r="J122" s="70">
        <v>5</v>
      </c>
      <c r="K122" s="70">
        <f t="shared" si="21"/>
        <v>36.3</v>
      </c>
      <c r="L122" s="70">
        <v>0</v>
      </c>
      <c r="M122" s="70">
        <f t="shared" si="22"/>
        <v>0</v>
      </c>
      <c r="N122" s="70">
        <v>0</v>
      </c>
      <c r="O122" s="78">
        <f t="shared" si="23"/>
        <v>762.3</v>
      </c>
      <c r="P122" s="70">
        <v>0</v>
      </c>
      <c r="Q122" s="21">
        <v>25</v>
      </c>
      <c r="R122" s="70">
        <f t="shared" si="24"/>
        <v>190.575</v>
      </c>
      <c r="S122" s="153">
        <v>0</v>
      </c>
      <c r="T122" s="169">
        <v>0</v>
      </c>
    </row>
    <row r="123" spans="1:20" ht="12.75">
      <c r="A123" s="22">
        <v>71</v>
      </c>
      <c r="B123" s="20"/>
      <c r="C123" s="20" t="s">
        <v>53</v>
      </c>
      <c r="D123" s="21"/>
      <c r="E123" s="21" t="s">
        <v>54</v>
      </c>
      <c r="F123" s="78">
        <v>571</v>
      </c>
      <c r="G123" s="78">
        <f t="shared" si="20"/>
        <v>599.55</v>
      </c>
      <c r="H123" s="21">
        <v>0</v>
      </c>
      <c r="I123" s="70">
        <v>0</v>
      </c>
      <c r="J123" s="70">
        <v>0</v>
      </c>
      <c r="K123" s="70">
        <f t="shared" si="21"/>
        <v>0</v>
      </c>
      <c r="L123" s="70">
        <v>10</v>
      </c>
      <c r="M123" s="70">
        <f t="shared" si="22"/>
        <v>59.955</v>
      </c>
      <c r="N123" s="70">
        <v>0</v>
      </c>
      <c r="O123" s="78">
        <f t="shared" si="23"/>
        <v>659.505</v>
      </c>
      <c r="P123" s="70">
        <v>0</v>
      </c>
      <c r="Q123" s="21">
        <v>20</v>
      </c>
      <c r="R123" s="70">
        <f t="shared" si="24"/>
        <v>131.901</v>
      </c>
      <c r="S123" s="153">
        <v>0</v>
      </c>
      <c r="T123" s="169">
        <v>0</v>
      </c>
    </row>
    <row r="124" spans="1:20" ht="12.75">
      <c r="A124" s="22">
        <v>72</v>
      </c>
      <c r="B124" s="20"/>
      <c r="C124" s="20" t="s">
        <v>53</v>
      </c>
      <c r="D124" s="21"/>
      <c r="E124" s="21" t="s">
        <v>54</v>
      </c>
      <c r="F124" s="78">
        <v>571</v>
      </c>
      <c r="G124" s="78">
        <f t="shared" si="20"/>
        <v>599.55</v>
      </c>
      <c r="H124" s="21">
        <v>0</v>
      </c>
      <c r="I124" s="70">
        <v>0</v>
      </c>
      <c r="J124" s="70">
        <v>0</v>
      </c>
      <c r="K124" s="70">
        <f t="shared" si="21"/>
        <v>0</v>
      </c>
      <c r="L124" s="70">
        <v>10</v>
      </c>
      <c r="M124" s="70">
        <f t="shared" si="22"/>
        <v>59.955</v>
      </c>
      <c r="N124" s="70">
        <f>(G124+H124+I124+K124+M124)*15/100</f>
        <v>98.92575000000001</v>
      </c>
      <c r="O124" s="78">
        <f t="shared" si="23"/>
        <v>758.43075</v>
      </c>
      <c r="P124" s="70">
        <v>0</v>
      </c>
      <c r="Q124" s="21">
        <v>20</v>
      </c>
      <c r="R124" s="70">
        <f t="shared" si="24"/>
        <v>151.68615</v>
      </c>
      <c r="S124" s="153">
        <v>0</v>
      </c>
      <c r="T124" s="169">
        <v>0</v>
      </c>
    </row>
    <row r="125" spans="1:20" ht="12.75">
      <c r="A125" s="22">
        <v>73</v>
      </c>
      <c r="B125" s="20"/>
      <c r="C125" s="20" t="s">
        <v>55</v>
      </c>
      <c r="D125" s="21"/>
      <c r="E125" s="21" t="s">
        <v>50</v>
      </c>
      <c r="F125" s="78">
        <v>429</v>
      </c>
      <c r="G125" s="78">
        <f>F125*5%+F125+1</f>
        <v>451.45</v>
      </c>
      <c r="H125" s="21">
        <v>0</v>
      </c>
      <c r="I125" s="21">
        <v>0</v>
      </c>
      <c r="J125" s="70">
        <v>0</v>
      </c>
      <c r="K125" s="70">
        <f t="shared" si="21"/>
        <v>0</v>
      </c>
      <c r="L125" s="70">
        <v>10</v>
      </c>
      <c r="M125" s="70">
        <f t="shared" si="22"/>
        <v>45.145</v>
      </c>
      <c r="N125" s="70">
        <f>(G125+H125+I125+K125+M125)*15/100</f>
        <v>74.48925</v>
      </c>
      <c r="O125" s="78">
        <f t="shared" si="23"/>
        <v>571.08425</v>
      </c>
      <c r="P125" s="21">
        <v>0</v>
      </c>
      <c r="Q125" s="21">
        <v>25</v>
      </c>
      <c r="R125" s="70">
        <f t="shared" si="24"/>
        <v>142.7710625</v>
      </c>
      <c r="S125" s="153">
        <v>0</v>
      </c>
      <c r="T125" s="169">
        <v>0</v>
      </c>
    </row>
    <row r="126" spans="1:20" ht="12.75">
      <c r="A126" s="22">
        <v>74</v>
      </c>
      <c r="B126" s="20"/>
      <c r="C126" s="20" t="s">
        <v>55</v>
      </c>
      <c r="D126" s="21"/>
      <c r="E126" s="21" t="s">
        <v>50</v>
      </c>
      <c r="F126" s="78">
        <v>429</v>
      </c>
      <c r="G126" s="78">
        <f>F126*5%+F126+1</f>
        <v>451.45</v>
      </c>
      <c r="H126" s="21">
        <v>0</v>
      </c>
      <c r="I126" s="21">
        <v>0</v>
      </c>
      <c r="J126" s="70">
        <v>0</v>
      </c>
      <c r="K126" s="70">
        <f t="shared" si="21"/>
        <v>0</v>
      </c>
      <c r="L126" s="70">
        <v>10</v>
      </c>
      <c r="M126" s="70">
        <f t="shared" si="22"/>
        <v>45.145</v>
      </c>
      <c r="N126" s="70">
        <f>(G126+H126+I126+K126+M126)*15/100</f>
        <v>74.48925</v>
      </c>
      <c r="O126" s="78">
        <f t="shared" si="23"/>
        <v>571.08425</v>
      </c>
      <c r="P126" s="21">
        <v>0</v>
      </c>
      <c r="Q126" s="21">
        <v>15</v>
      </c>
      <c r="R126" s="70">
        <f t="shared" si="24"/>
        <v>85.6626375</v>
      </c>
      <c r="S126" s="153">
        <v>0</v>
      </c>
      <c r="T126" s="169">
        <v>0</v>
      </c>
    </row>
    <row r="127" spans="1:20" ht="12.75">
      <c r="A127" s="22">
        <v>75</v>
      </c>
      <c r="B127" s="20"/>
      <c r="C127" s="20" t="s">
        <v>55</v>
      </c>
      <c r="D127" s="21"/>
      <c r="E127" s="21" t="s">
        <v>50</v>
      </c>
      <c r="F127" s="78">
        <v>429</v>
      </c>
      <c r="G127" s="78">
        <f>F127*5%+F127+1</f>
        <v>451.45</v>
      </c>
      <c r="H127" s="21">
        <v>0</v>
      </c>
      <c r="I127" s="21">
        <v>0</v>
      </c>
      <c r="J127" s="70">
        <v>0</v>
      </c>
      <c r="K127" s="70">
        <f t="shared" si="21"/>
        <v>0</v>
      </c>
      <c r="L127" s="70">
        <v>10</v>
      </c>
      <c r="M127" s="70">
        <f t="shared" si="22"/>
        <v>45.145</v>
      </c>
      <c r="N127" s="70">
        <v>0</v>
      </c>
      <c r="O127" s="78">
        <f t="shared" si="23"/>
        <v>496.59499999999997</v>
      </c>
      <c r="P127" s="21">
        <v>0</v>
      </c>
      <c r="Q127" s="21">
        <v>25</v>
      </c>
      <c r="R127" s="70">
        <f t="shared" si="24"/>
        <v>124.14875</v>
      </c>
      <c r="S127" s="153">
        <v>0</v>
      </c>
      <c r="T127" s="169">
        <v>0</v>
      </c>
    </row>
    <row r="128" spans="1:20" s="46" customFormat="1" ht="12.75">
      <c r="A128" s="22">
        <v>76</v>
      </c>
      <c r="B128" s="20"/>
      <c r="C128" s="20" t="s">
        <v>55</v>
      </c>
      <c r="D128" s="21"/>
      <c r="E128" s="21" t="s">
        <v>50</v>
      </c>
      <c r="F128" s="78">
        <v>429</v>
      </c>
      <c r="G128" s="78">
        <f>F128*5%+F128+1</f>
        <v>451.45</v>
      </c>
      <c r="H128" s="21">
        <v>0</v>
      </c>
      <c r="I128" s="21">
        <v>0</v>
      </c>
      <c r="J128" s="70">
        <v>0</v>
      </c>
      <c r="K128" s="70">
        <f t="shared" si="21"/>
        <v>0</v>
      </c>
      <c r="L128" s="70">
        <v>10</v>
      </c>
      <c r="M128" s="70">
        <f t="shared" si="22"/>
        <v>45.145</v>
      </c>
      <c r="N128" s="70">
        <v>0</v>
      </c>
      <c r="O128" s="78">
        <f t="shared" si="23"/>
        <v>496.59499999999997</v>
      </c>
      <c r="P128" s="21">
        <v>0</v>
      </c>
      <c r="Q128" s="21">
        <v>15</v>
      </c>
      <c r="R128" s="70">
        <f t="shared" si="24"/>
        <v>74.48925</v>
      </c>
      <c r="S128" s="153">
        <v>0</v>
      </c>
      <c r="T128" s="169">
        <v>0</v>
      </c>
    </row>
    <row r="129" spans="1:20" ht="12.75">
      <c r="A129" s="22">
        <v>77</v>
      </c>
      <c r="B129" s="20"/>
      <c r="C129" s="20" t="s">
        <v>117</v>
      </c>
      <c r="D129" s="21"/>
      <c r="E129" s="21" t="s">
        <v>50</v>
      </c>
      <c r="F129" s="78">
        <v>571</v>
      </c>
      <c r="G129" s="78">
        <f t="shared" si="20"/>
        <v>599.55</v>
      </c>
      <c r="H129" s="21">
        <v>0</v>
      </c>
      <c r="I129" s="21">
        <v>0</v>
      </c>
      <c r="J129" s="70">
        <v>0</v>
      </c>
      <c r="K129" s="70">
        <f>(G129++H129+I129)*J129/100</f>
        <v>0</v>
      </c>
      <c r="L129" s="70">
        <v>15</v>
      </c>
      <c r="M129" s="70">
        <f>(G129+H129+I129+K129)*L129/100</f>
        <v>89.9325</v>
      </c>
      <c r="N129" s="70">
        <f>(G129+H129+I129+K129+M129)*15/100</f>
        <v>103.42237499999999</v>
      </c>
      <c r="O129" s="78">
        <f>G129+H129+I129+K129+M129+N129</f>
        <v>792.904875</v>
      </c>
      <c r="P129" s="21">
        <v>0</v>
      </c>
      <c r="Q129" s="21">
        <v>25</v>
      </c>
      <c r="R129" s="70">
        <f>O129*Q129/100</f>
        <v>198.22621874999996</v>
      </c>
      <c r="S129" s="153">
        <v>0</v>
      </c>
      <c r="T129" s="169">
        <v>0</v>
      </c>
    </row>
    <row r="130" spans="1:20" ht="13.5" thickBot="1">
      <c r="A130" s="31">
        <v>78</v>
      </c>
      <c r="B130" s="32"/>
      <c r="C130" s="32" t="s">
        <v>87</v>
      </c>
      <c r="D130" s="45"/>
      <c r="E130" s="45" t="s">
        <v>50</v>
      </c>
      <c r="F130" s="79">
        <v>571</v>
      </c>
      <c r="G130" s="79">
        <f t="shared" si="20"/>
        <v>599.55</v>
      </c>
      <c r="H130" s="45">
        <v>0</v>
      </c>
      <c r="I130" s="45">
        <v>0</v>
      </c>
      <c r="J130" s="71">
        <v>0</v>
      </c>
      <c r="K130" s="71">
        <f>(G130++H130+I130)*J130/100</f>
        <v>0</v>
      </c>
      <c r="L130" s="71">
        <v>15</v>
      </c>
      <c r="M130" s="71">
        <f>(G130+H130+I130+K130)*L130/100</f>
        <v>89.9325</v>
      </c>
      <c r="N130" s="71">
        <f>(G130+H130+I130+K130+M130)*15/100</f>
        <v>103.42237499999999</v>
      </c>
      <c r="O130" s="79">
        <f>G130+H130+I130+K130+M130+N130</f>
        <v>792.904875</v>
      </c>
      <c r="P130" s="45">
        <v>0</v>
      </c>
      <c r="Q130" s="45">
        <v>25</v>
      </c>
      <c r="R130" s="71">
        <f>O130*Q130/100</f>
        <v>198.22621874999996</v>
      </c>
      <c r="S130" s="154">
        <v>0</v>
      </c>
      <c r="T130" s="170">
        <v>0</v>
      </c>
    </row>
    <row r="131" spans="1:20" s="74" customFormat="1" ht="13.5" thickBot="1">
      <c r="A131" s="162"/>
      <c r="B131" s="163"/>
      <c r="C131" s="163"/>
      <c r="D131" s="163"/>
      <c r="E131" s="163"/>
      <c r="F131" s="164">
        <f>SUM(F118:F130)</f>
        <v>6081</v>
      </c>
      <c r="G131" s="164">
        <f>SUM(G118:G130)</f>
        <v>6515.5</v>
      </c>
      <c r="H131" s="164">
        <f>SUM(H118:H130)</f>
        <v>157.5</v>
      </c>
      <c r="I131" s="164">
        <f>SUM(I118:I130)</f>
        <v>0</v>
      </c>
      <c r="J131" s="165"/>
      <c r="K131" s="164">
        <f>SUM(K118:K130)</f>
        <v>115.05</v>
      </c>
      <c r="L131" s="165"/>
      <c r="M131" s="164">
        <f>SUM(M118:M130)</f>
        <v>528.13</v>
      </c>
      <c r="N131" s="164">
        <f>SUM(N118:N130)</f>
        <v>659.9321249999999</v>
      </c>
      <c r="O131" s="164">
        <f>SUM(O118:O130)</f>
        <v>7976.112125</v>
      </c>
      <c r="P131" s="164">
        <f>SUM(P118:P130)</f>
        <v>0</v>
      </c>
      <c r="Q131" s="164"/>
      <c r="R131" s="164">
        <f>SUM(R118:R130)</f>
        <v>1741.1176937500002</v>
      </c>
      <c r="S131" s="164"/>
      <c r="T131" s="164">
        <f>SUM(T118:T130)</f>
        <v>0</v>
      </c>
    </row>
    <row r="132" spans="1:20" ht="13.5" thickBot="1">
      <c r="A132" s="63"/>
      <c r="B132" s="28"/>
      <c r="C132" s="28"/>
      <c r="D132" s="28"/>
      <c r="E132" s="28"/>
      <c r="F132" s="87" t="e">
        <f>(F130+#REF!+F108+F71+F29)</f>
        <v>#REF!</v>
      </c>
      <c r="G132" s="87">
        <f>(G131+G111+G74+G32)</f>
        <v>55112.4</v>
      </c>
      <c r="H132" s="87">
        <f>(H131+H111+H74+H32)</f>
        <v>3471.695</v>
      </c>
      <c r="I132" s="87">
        <f>(I131+I111+I74+I32)</f>
        <v>924.4300000000001</v>
      </c>
      <c r="J132" s="87"/>
      <c r="K132" s="87">
        <f>(K131+K111+K74+K32)</f>
        <v>8987.027125</v>
      </c>
      <c r="L132" s="87"/>
      <c r="M132" s="87">
        <f>(M131+M111+M74+M32)</f>
        <v>4477.80595625</v>
      </c>
      <c r="N132" s="87">
        <f>(N131+N111+N74+N32)</f>
        <v>6224.9545396875</v>
      </c>
      <c r="O132" s="87">
        <f>(O131+O111+O74+O32)</f>
        <v>79197.31262093749</v>
      </c>
      <c r="P132" s="87">
        <f>(P131+P111+P74+P32)</f>
        <v>347.6090625</v>
      </c>
      <c r="Q132" s="87"/>
      <c r="R132" s="87">
        <f>(R131+R111+R74+R32)</f>
        <v>15078.769770453126</v>
      </c>
      <c r="S132" s="87"/>
      <c r="T132" s="87">
        <f>(T131+T111+T74+T32)</f>
        <v>167.013</v>
      </c>
    </row>
    <row r="133" spans="1:20" ht="13.5" thickBot="1">
      <c r="A133" s="62"/>
      <c r="B133" s="133"/>
      <c r="C133" s="136"/>
      <c r="D133" s="133" t="s">
        <v>88</v>
      </c>
      <c r="E133" s="133"/>
      <c r="F133" s="134"/>
      <c r="G133" s="134"/>
      <c r="H133" s="134"/>
      <c r="I133" s="134"/>
      <c r="J133" s="134"/>
      <c r="K133" s="134"/>
      <c r="L133" s="134"/>
      <c r="M133" s="134"/>
      <c r="N133" s="134"/>
      <c r="O133" s="166"/>
      <c r="P133" s="134"/>
      <c r="Q133" s="134"/>
      <c r="R133" s="166"/>
      <c r="S133" s="166"/>
      <c r="T133" s="135">
        <v>200</v>
      </c>
    </row>
    <row r="134" spans="1:20" ht="13.5" thickBot="1">
      <c r="A134" s="12"/>
      <c r="B134" s="26"/>
      <c r="C134" s="75"/>
      <c r="D134" s="26" t="s">
        <v>80</v>
      </c>
      <c r="E134" s="26"/>
      <c r="F134" s="73"/>
      <c r="G134" s="73"/>
      <c r="H134" s="73"/>
      <c r="I134" s="73"/>
      <c r="J134" s="73"/>
      <c r="K134" s="73"/>
      <c r="L134" s="73"/>
      <c r="M134" s="73"/>
      <c r="N134" s="73"/>
      <c r="O134" s="81"/>
      <c r="P134" s="73"/>
      <c r="Q134" s="73"/>
      <c r="R134" s="81"/>
      <c r="S134" s="81"/>
      <c r="T134" s="88">
        <v>3000</v>
      </c>
    </row>
    <row r="135" spans="1:20" ht="12.75">
      <c r="A135" s="28"/>
      <c r="B135" s="28"/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8"/>
      <c r="B136" s="28"/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61"/>
      <c r="P136" s="29"/>
      <c r="Q136" s="29"/>
      <c r="R136" s="29"/>
      <c r="S136" s="29"/>
      <c r="T136" s="29"/>
    </row>
    <row r="137" spans="1:20" ht="14.25">
      <c r="A137" s="38"/>
      <c r="B137" s="38"/>
      <c r="C137" s="38"/>
      <c r="D137" s="40"/>
      <c r="E137" s="39" t="s">
        <v>56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39"/>
      <c r="P137" s="40"/>
      <c r="Q137" s="40"/>
      <c r="R137" s="40"/>
      <c r="S137" s="40"/>
      <c r="T137" s="40"/>
    </row>
    <row r="138" spans="1:20" ht="14.25">
      <c r="A138" s="38"/>
      <c r="B138" s="38"/>
      <c r="C138" s="38"/>
      <c r="D138" s="40"/>
      <c r="E138" s="40" t="s">
        <v>57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39"/>
      <c r="P138" s="40"/>
      <c r="Q138" s="40"/>
      <c r="R138" s="40"/>
      <c r="S138" s="40"/>
      <c r="T138" s="40"/>
    </row>
    <row r="139" spans="1:20" ht="14.25">
      <c r="A139" s="38"/>
      <c r="B139" s="38"/>
      <c r="C139" s="41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39"/>
      <c r="P139" s="40"/>
      <c r="Q139" s="40"/>
      <c r="R139" s="40"/>
      <c r="S139" s="40"/>
      <c r="T139" s="40"/>
    </row>
    <row r="140" spans="4:20" ht="12.75">
      <c r="D140" s="3"/>
      <c r="E140" s="3"/>
      <c r="F140" s="4"/>
      <c r="G140" s="4"/>
      <c r="H140" s="3"/>
      <c r="I140" s="3"/>
      <c r="J140" s="4"/>
      <c r="K140" s="4"/>
      <c r="L140" s="4"/>
      <c r="M140" s="4"/>
      <c r="N140" s="4"/>
      <c r="O140" s="4"/>
      <c r="P140" s="149"/>
      <c r="Q140" s="3"/>
      <c r="R140" s="3"/>
      <c r="S140" s="3"/>
      <c r="T140" s="3"/>
    </row>
    <row r="141" spans="4:20" ht="12.7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4"/>
      <c r="P141" s="149"/>
      <c r="Q141" s="3"/>
      <c r="R141" s="3"/>
      <c r="S141" s="3"/>
      <c r="T141" s="3"/>
    </row>
  </sheetData>
  <printOptions/>
  <pageMargins left="0.85" right="0.2" top="1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I4</cp:lastModifiedBy>
  <cp:lastPrinted>2007-04-04T09:28:21Z</cp:lastPrinted>
  <dcterms:created xsi:type="dcterms:W3CDTF">2004-03-25T08:31:29Z</dcterms:created>
  <dcterms:modified xsi:type="dcterms:W3CDTF">2007-04-04T09:30:31Z</dcterms:modified>
  <cp:category/>
  <cp:version/>
  <cp:contentType/>
  <cp:contentStatus/>
</cp:coreProperties>
</file>